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PHƯỢNG HOÀNG\việc làm\2026\352-NĐ\trình phân cấp theo trình tự bình thường\Bước 4 - Tiếp thu, giải trình ý kiến STP\"/>
    </mc:Choice>
  </mc:AlternateContent>
  <xr:revisionPtr revIDLastSave="0" documentId="13_ncr:1_{1D194FD7-ACB2-4B02-9F6C-0DE5340545DC}" xr6:coauthVersionLast="47" xr6:coauthVersionMax="47" xr10:uidLastSave="{00000000-0000-0000-0000-000000000000}"/>
  <bookViews>
    <workbookView xWindow="690" yWindow="780" windowWidth="13995" windowHeight="14580" activeTab="4" xr2:uid="{0F9B91E7-8382-45EB-B889-FBEBB1F27385}"/>
  </bookViews>
  <sheets>
    <sheet name="cấp" sheetId="1" r:id="rId1"/>
    <sheet name="cấp lại-1" sheetId="2" r:id="rId2"/>
    <sheet name="cấp lại-2" sheetId="3" r:id="rId3"/>
    <sheet name="gia hạn" sheetId="4" r:id="rId4"/>
    <sheet name="thu hồi" sheetId="5" r:id="rId5"/>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5" l="1"/>
  <c r="J58" i="5" s="1"/>
  <c r="K58" i="5" s="1"/>
  <c r="E57" i="5"/>
  <c r="J57" i="5" s="1"/>
  <c r="K57" i="5" s="1"/>
  <c r="E56" i="5"/>
  <c r="J56" i="5" s="1"/>
  <c r="K56" i="5" s="1"/>
  <c r="E55" i="5"/>
  <c r="D55" i="5"/>
  <c r="J55" i="5" s="1"/>
  <c r="K55" i="5" s="1"/>
  <c r="E54" i="5"/>
  <c r="J54" i="5" s="1"/>
  <c r="K54" i="5" s="1"/>
  <c r="E53" i="5"/>
  <c r="J53" i="5" s="1"/>
  <c r="K53" i="5" s="1"/>
  <c r="E52" i="5"/>
  <c r="D52" i="5"/>
  <c r="E51" i="5"/>
  <c r="J51" i="5" s="1"/>
  <c r="K51" i="5" s="1"/>
  <c r="E50" i="5"/>
  <c r="J50" i="5" s="1"/>
  <c r="K50" i="5" s="1"/>
  <c r="E43" i="5"/>
  <c r="J43" i="5" s="1"/>
  <c r="K43" i="5" s="1"/>
  <c r="E42" i="5"/>
  <c r="J42" i="5" s="1"/>
  <c r="K42" i="5" s="1"/>
  <c r="E41" i="5"/>
  <c r="J41" i="5" s="1"/>
  <c r="K41" i="5" s="1"/>
  <c r="E40" i="5"/>
  <c r="J40" i="5" s="1"/>
  <c r="K40" i="5" s="1"/>
  <c r="E39" i="5"/>
  <c r="J39" i="5" s="1"/>
  <c r="K39" i="5" s="1"/>
  <c r="E34" i="5"/>
  <c r="J34" i="5" s="1"/>
  <c r="K34" i="5" s="1"/>
  <c r="E33" i="5"/>
  <c r="J33" i="5" s="1"/>
  <c r="K33" i="5" s="1"/>
  <c r="E32" i="5"/>
  <c r="J32" i="5" s="1"/>
  <c r="K32" i="5" s="1"/>
  <c r="E31" i="5"/>
  <c r="J31" i="5" s="1"/>
  <c r="K31" i="5" s="1"/>
  <c r="E30" i="5"/>
  <c r="D30" i="5"/>
  <c r="E29" i="5"/>
  <c r="J29" i="5" s="1"/>
  <c r="K29" i="5" s="1"/>
  <c r="E28" i="5"/>
  <c r="J28" i="5" s="1"/>
  <c r="K28" i="5" s="1"/>
  <c r="E27" i="5"/>
  <c r="D27" i="5"/>
  <c r="E26" i="5"/>
  <c r="J26" i="5" s="1"/>
  <c r="K26" i="5" s="1"/>
  <c r="E25" i="5"/>
  <c r="J25" i="5" s="1"/>
  <c r="K25" i="5" s="1"/>
  <c r="E24" i="5"/>
  <c r="D24" i="5"/>
  <c r="J24" i="5" s="1"/>
  <c r="K24" i="5" s="1"/>
  <c r="E23" i="5"/>
  <c r="D23" i="5"/>
  <c r="E22" i="5"/>
  <c r="D22" i="5"/>
  <c r="J22" i="5" s="1"/>
  <c r="K22" i="5" s="1"/>
  <c r="E21" i="5"/>
  <c r="J21" i="5" s="1"/>
  <c r="K21" i="5" s="1"/>
  <c r="E20" i="5"/>
  <c r="J20" i="5" s="1"/>
  <c r="E13" i="5"/>
  <c r="J13" i="5" s="1"/>
  <c r="K13" i="5" s="1"/>
  <c r="E12" i="5"/>
  <c r="J12" i="5" s="1"/>
  <c r="K12" i="5" s="1"/>
  <c r="E11" i="5"/>
  <c r="J11" i="5" s="1"/>
  <c r="K11" i="5" s="1"/>
  <c r="E10" i="5"/>
  <c r="J10" i="5" s="1"/>
  <c r="K10" i="5" s="1"/>
  <c r="E9" i="5"/>
  <c r="J9" i="5" s="1"/>
  <c r="D57" i="4"/>
  <c r="J57" i="4" s="1"/>
  <c r="K57" i="4" s="1"/>
  <c r="D54" i="4"/>
  <c r="D31" i="4"/>
  <c r="D28" i="4"/>
  <c r="J28" i="4" s="1"/>
  <c r="K28" i="4" s="1"/>
  <c r="D25" i="4"/>
  <c r="D24" i="4"/>
  <c r="D23" i="4"/>
  <c r="J23" i="4" s="1"/>
  <c r="K23" i="4" s="1"/>
  <c r="E60" i="4"/>
  <c r="J60" i="4" s="1"/>
  <c r="K60" i="4" s="1"/>
  <c r="E59" i="4"/>
  <c r="J59" i="4" s="1"/>
  <c r="K59" i="4" s="1"/>
  <c r="E58" i="4"/>
  <c r="J58" i="4" s="1"/>
  <c r="K58" i="4" s="1"/>
  <c r="E57" i="4"/>
  <c r="E56" i="4"/>
  <c r="J56" i="4"/>
  <c r="K56" i="4" s="1"/>
  <c r="E55" i="4"/>
  <c r="J55" i="4"/>
  <c r="K55" i="4" s="1"/>
  <c r="E54" i="4"/>
  <c r="J54" i="4"/>
  <c r="K54" i="4" s="1"/>
  <c r="E53" i="4"/>
  <c r="E52" i="4"/>
  <c r="J52" i="4" s="1"/>
  <c r="E45" i="4"/>
  <c r="J45" i="4" s="1"/>
  <c r="K45" i="4" s="1"/>
  <c r="E44" i="4"/>
  <c r="J44" i="4" s="1"/>
  <c r="K44" i="4" s="1"/>
  <c r="E43" i="4"/>
  <c r="J43" i="4" s="1"/>
  <c r="K43" i="4" s="1"/>
  <c r="E42" i="4"/>
  <c r="J42" i="4" s="1"/>
  <c r="K42" i="4" s="1"/>
  <c r="E41" i="4"/>
  <c r="J41" i="4" s="1"/>
  <c r="K41" i="4" s="1"/>
  <c r="J40" i="4"/>
  <c r="K40" i="4" s="1"/>
  <c r="E40" i="4"/>
  <c r="E35" i="4"/>
  <c r="J35" i="4" s="1"/>
  <c r="K35" i="4" s="1"/>
  <c r="E34" i="4"/>
  <c r="J34" i="4" s="1"/>
  <c r="K34" i="4" s="1"/>
  <c r="E33" i="4"/>
  <c r="J33" i="4" s="1"/>
  <c r="K33" i="4" s="1"/>
  <c r="E32" i="4"/>
  <c r="J32" i="4" s="1"/>
  <c r="K32" i="4" s="1"/>
  <c r="E31" i="4"/>
  <c r="E30" i="4"/>
  <c r="J30" i="4"/>
  <c r="K30" i="4" s="1"/>
  <c r="E29" i="4"/>
  <c r="J29" i="4"/>
  <c r="K29" i="4" s="1"/>
  <c r="E28" i="4"/>
  <c r="E27" i="4"/>
  <c r="J27" i="4"/>
  <c r="K27" i="4" s="1"/>
  <c r="E26" i="4"/>
  <c r="J26" i="4"/>
  <c r="K26" i="4" s="1"/>
  <c r="E25" i="4"/>
  <c r="J25" i="4"/>
  <c r="K25" i="4" s="1"/>
  <c r="J24" i="4"/>
  <c r="K24" i="4" s="1"/>
  <c r="E24" i="4"/>
  <c r="E23" i="4"/>
  <c r="E22" i="4"/>
  <c r="J22" i="4"/>
  <c r="K22" i="4" s="1"/>
  <c r="J21" i="4"/>
  <c r="E21" i="4"/>
  <c r="E14" i="4"/>
  <c r="J14" i="4" s="1"/>
  <c r="K14" i="4" s="1"/>
  <c r="E13" i="4"/>
  <c r="J13" i="4" s="1"/>
  <c r="K13" i="4" s="1"/>
  <c r="E12" i="4"/>
  <c r="J12" i="4" s="1"/>
  <c r="K12" i="4" s="1"/>
  <c r="E11" i="4"/>
  <c r="J11" i="4" s="1"/>
  <c r="K11" i="4" s="1"/>
  <c r="E10" i="4"/>
  <c r="J10" i="4" s="1"/>
  <c r="K10" i="4" s="1"/>
  <c r="E9" i="4"/>
  <c r="J9" i="4" s="1"/>
  <c r="K9" i="4" s="1"/>
  <c r="D57" i="3"/>
  <c r="J57" i="3" s="1"/>
  <c r="K57" i="3" s="1"/>
  <c r="D58" i="3"/>
  <c r="J58" i="3" s="1"/>
  <c r="K58" i="3" s="1"/>
  <c r="D56" i="3"/>
  <c r="D25" i="3"/>
  <c r="D24" i="3"/>
  <c r="J62" i="3"/>
  <c r="K62" i="3" s="1"/>
  <c r="E62" i="3"/>
  <c r="E61" i="3"/>
  <c r="J61" i="3" s="1"/>
  <c r="K61" i="3" s="1"/>
  <c r="E60" i="3"/>
  <c r="J60" i="3" s="1"/>
  <c r="K60" i="3" s="1"/>
  <c r="K59" i="3"/>
  <c r="J59" i="3"/>
  <c r="E59" i="3"/>
  <c r="D59" i="3"/>
  <c r="E58" i="3"/>
  <c r="E57" i="3"/>
  <c r="E56" i="3"/>
  <c r="J56" i="3"/>
  <c r="K56" i="3" s="1"/>
  <c r="J55" i="3"/>
  <c r="K55" i="3" s="1"/>
  <c r="E55" i="3"/>
  <c r="J54" i="3"/>
  <c r="K54" i="3" s="1"/>
  <c r="E54" i="3"/>
  <c r="K47" i="3"/>
  <c r="J47" i="3"/>
  <c r="E47" i="3"/>
  <c r="J46" i="3"/>
  <c r="K46" i="3" s="1"/>
  <c r="E46" i="3"/>
  <c r="E45" i="3"/>
  <c r="J45" i="3" s="1"/>
  <c r="K45" i="3" s="1"/>
  <c r="E44" i="3"/>
  <c r="J44" i="3" s="1"/>
  <c r="K44" i="3" s="1"/>
  <c r="K43" i="3"/>
  <c r="J43" i="3"/>
  <c r="E43" i="3"/>
  <c r="J42" i="3"/>
  <c r="K42" i="3" s="1"/>
  <c r="E42" i="3"/>
  <c r="E41" i="3"/>
  <c r="J41" i="3" s="1"/>
  <c r="E36" i="3"/>
  <c r="J36" i="3" s="1"/>
  <c r="K36" i="3" s="1"/>
  <c r="K35" i="3"/>
  <c r="J35" i="3"/>
  <c r="E35" i="3"/>
  <c r="J34" i="3"/>
  <c r="K34" i="3" s="1"/>
  <c r="E34" i="3"/>
  <c r="E33" i="3"/>
  <c r="J33" i="3" s="1"/>
  <c r="K33" i="3" s="1"/>
  <c r="E32" i="3"/>
  <c r="D32" i="3"/>
  <c r="J32" i="3" s="1"/>
  <c r="K32" i="3" s="1"/>
  <c r="E31" i="3"/>
  <c r="J31" i="3" s="1"/>
  <c r="K31" i="3" s="1"/>
  <c r="J30" i="3"/>
  <c r="K30" i="3" s="1"/>
  <c r="E30" i="3"/>
  <c r="J29" i="3"/>
  <c r="K29" i="3" s="1"/>
  <c r="E29" i="3"/>
  <c r="J28" i="3"/>
  <c r="K28" i="3" s="1"/>
  <c r="E28" i="3"/>
  <c r="E27" i="3"/>
  <c r="J27" i="3" s="1"/>
  <c r="K27" i="3" s="1"/>
  <c r="E26" i="3"/>
  <c r="D26" i="3"/>
  <c r="J26" i="3" s="1"/>
  <c r="K26" i="3" s="1"/>
  <c r="E25" i="3"/>
  <c r="J25" i="3"/>
  <c r="K25" i="3" s="1"/>
  <c r="E24" i="3"/>
  <c r="J24" i="3"/>
  <c r="K24" i="3" s="1"/>
  <c r="E23" i="3"/>
  <c r="J23" i="3" s="1"/>
  <c r="J22" i="3"/>
  <c r="K22" i="3" s="1"/>
  <c r="E22" i="3"/>
  <c r="E15" i="3"/>
  <c r="J15" i="3" s="1"/>
  <c r="K15" i="3" s="1"/>
  <c r="K14" i="3"/>
  <c r="J14" i="3"/>
  <c r="E14" i="3"/>
  <c r="J13" i="3"/>
  <c r="K13" i="3" s="1"/>
  <c r="E13" i="3"/>
  <c r="E12" i="3"/>
  <c r="J12" i="3" s="1"/>
  <c r="K12" i="3" s="1"/>
  <c r="E11" i="3"/>
  <c r="J11" i="3" s="1"/>
  <c r="K11" i="3" s="1"/>
  <c r="K10" i="3"/>
  <c r="J10" i="3"/>
  <c r="E10" i="3"/>
  <c r="J9" i="3"/>
  <c r="K9" i="3" s="1"/>
  <c r="K8" i="3" s="1"/>
  <c r="E9" i="3"/>
  <c r="D56" i="2"/>
  <c r="J27" i="5" l="1"/>
  <c r="K27" i="5" s="1"/>
  <c r="K38" i="5"/>
  <c r="K59" i="5" s="1"/>
  <c r="O51" i="5" s="1"/>
  <c r="J23" i="5"/>
  <c r="K23" i="5" s="1"/>
  <c r="J30" i="5"/>
  <c r="K30" i="5" s="1"/>
  <c r="J52" i="5"/>
  <c r="K52" i="5" s="1"/>
  <c r="K9" i="5"/>
  <c r="K8" i="5" s="1"/>
  <c r="J8" i="5"/>
  <c r="K20" i="5"/>
  <c r="K49" i="5"/>
  <c r="J38" i="5"/>
  <c r="J31" i="4"/>
  <c r="K31" i="4" s="1"/>
  <c r="J53" i="4"/>
  <c r="K53" i="4" s="1"/>
  <c r="K21" i="4"/>
  <c r="K20" i="4" s="1"/>
  <c r="K8" i="4"/>
  <c r="K52" i="4"/>
  <c r="J51" i="4"/>
  <c r="J39" i="4"/>
  <c r="K39" i="4"/>
  <c r="J8" i="4"/>
  <c r="K41" i="3"/>
  <c r="K40" i="3" s="1"/>
  <c r="J40" i="3"/>
  <c r="K23" i="3"/>
  <c r="K21" i="3" s="1"/>
  <c r="K37" i="3" s="1"/>
  <c r="O54" i="3" s="1"/>
  <c r="J21" i="3"/>
  <c r="K53" i="3"/>
  <c r="J8" i="3"/>
  <c r="J53" i="3"/>
  <c r="D29" i="2"/>
  <c r="D24" i="2"/>
  <c r="E62" i="2"/>
  <c r="J62" i="2" s="1"/>
  <c r="K62" i="2" s="1"/>
  <c r="J61" i="2"/>
  <c r="K61" i="2" s="1"/>
  <c r="E61" i="2"/>
  <c r="E60" i="2"/>
  <c r="J60" i="2" s="1"/>
  <c r="K60" i="2" s="1"/>
  <c r="E59" i="2"/>
  <c r="D59" i="2"/>
  <c r="J59" i="2" s="1"/>
  <c r="K59" i="2" s="1"/>
  <c r="E58" i="2"/>
  <c r="J58" i="2"/>
  <c r="K58" i="2" s="1"/>
  <c r="E57" i="2"/>
  <c r="J57" i="2"/>
  <c r="K57" i="2" s="1"/>
  <c r="E56" i="2"/>
  <c r="J56" i="2"/>
  <c r="K56" i="2" s="1"/>
  <c r="E55" i="2"/>
  <c r="J55" i="2"/>
  <c r="J54" i="2"/>
  <c r="K54" i="2" s="1"/>
  <c r="E54" i="2"/>
  <c r="E47" i="2"/>
  <c r="J47" i="2" s="1"/>
  <c r="K47" i="2" s="1"/>
  <c r="K46" i="2"/>
  <c r="J46" i="2"/>
  <c r="E46" i="2"/>
  <c r="J45" i="2"/>
  <c r="K45" i="2" s="1"/>
  <c r="E45" i="2"/>
  <c r="E44" i="2"/>
  <c r="J44" i="2" s="1"/>
  <c r="K44" i="2" s="1"/>
  <c r="E43" i="2"/>
  <c r="J43" i="2" s="1"/>
  <c r="K43" i="2" s="1"/>
  <c r="K42" i="2"/>
  <c r="J42" i="2"/>
  <c r="E42" i="2"/>
  <c r="J41" i="2"/>
  <c r="K41" i="2" s="1"/>
  <c r="E41" i="2"/>
  <c r="E36" i="2"/>
  <c r="J36" i="2" s="1"/>
  <c r="K36" i="2" s="1"/>
  <c r="E35" i="2"/>
  <c r="J35" i="2" s="1"/>
  <c r="K35" i="2" s="1"/>
  <c r="E34" i="2"/>
  <c r="J34" i="2" s="1"/>
  <c r="K34" i="2" s="1"/>
  <c r="J33" i="2"/>
  <c r="K33" i="2" s="1"/>
  <c r="E33" i="2"/>
  <c r="E32" i="2"/>
  <c r="J32" i="2" s="1"/>
  <c r="K32" i="2" s="1"/>
  <c r="D32" i="2"/>
  <c r="E31" i="2"/>
  <c r="J31" i="2" s="1"/>
  <c r="K31" i="2" s="1"/>
  <c r="E30" i="2"/>
  <c r="J30" i="2" s="1"/>
  <c r="K30" i="2" s="1"/>
  <c r="E29" i="2"/>
  <c r="J29" i="2" s="1"/>
  <c r="K29" i="2" s="1"/>
  <c r="E28" i="2"/>
  <c r="J28" i="2" s="1"/>
  <c r="K28" i="2" s="1"/>
  <c r="E27" i="2"/>
  <c r="J27" i="2" s="1"/>
  <c r="K27" i="2" s="1"/>
  <c r="E26" i="2"/>
  <c r="J26" i="2" s="1"/>
  <c r="K26" i="2" s="1"/>
  <c r="D26" i="2"/>
  <c r="E25" i="2"/>
  <c r="J25" i="2" s="1"/>
  <c r="K25" i="2" s="1"/>
  <c r="D25" i="2"/>
  <c r="E24" i="2"/>
  <c r="E23" i="2"/>
  <c r="J23" i="2" s="1"/>
  <c r="K23" i="2" s="1"/>
  <c r="E22" i="2"/>
  <c r="J22" i="2" s="1"/>
  <c r="J15" i="2"/>
  <c r="K15" i="2" s="1"/>
  <c r="E15" i="2"/>
  <c r="E14" i="2"/>
  <c r="J14" i="2" s="1"/>
  <c r="K14" i="2" s="1"/>
  <c r="E13" i="2"/>
  <c r="J13" i="2" s="1"/>
  <c r="K13" i="2" s="1"/>
  <c r="K12" i="2"/>
  <c r="J12" i="2"/>
  <c r="E12" i="2"/>
  <c r="J11" i="2"/>
  <c r="K11" i="2" s="1"/>
  <c r="E11" i="2"/>
  <c r="E10" i="2"/>
  <c r="J10" i="2" s="1"/>
  <c r="K10" i="2" s="1"/>
  <c r="E9" i="2"/>
  <c r="J9" i="2" s="1"/>
  <c r="O55" i="1"/>
  <c r="O54" i="1"/>
  <c r="D58" i="1"/>
  <c r="D57" i="1"/>
  <c r="J57" i="1" s="1"/>
  <c r="K57" i="1" s="1"/>
  <c r="D56" i="1"/>
  <c r="E62" i="1"/>
  <c r="J62" i="1" s="1"/>
  <c r="K62" i="1" s="1"/>
  <c r="E61" i="1"/>
  <c r="J61" i="1" s="1"/>
  <c r="K61" i="1" s="1"/>
  <c r="E60" i="1"/>
  <c r="J60" i="1" s="1"/>
  <c r="K60" i="1" s="1"/>
  <c r="E59" i="1"/>
  <c r="D59" i="1"/>
  <c r="E58" i="1"/>
  <c r="J58" i="1"/>
  <c r="K58" i="1" s="1"/>
  <c r="E57" i="1"/>
  <c r="E56" i="1"/>
  <c r="E55" i="1"/>
  <c r="D55" i="1"/>
  <c r="E54" i="1"/>
  <c r="J54" i="1" s="1"/>
  <c r="K54" i="1" s="1"/>
  <c r="E47" i="1"/>
  <c r="J47" i="1" s="1"/>
  <c r="K47" i="1" s="1"/>
  <c r="E46" i="1"/>
  <c r="J46" i="1" s="1"/>
  <c r="K46" i="1" s="1"/>
  <c r="E45" i="1"/>
  <c r="J45" i="1" s="1"/>
  <c r="K45" i="1" s="1"/>
  <c r="E44" i="1"/>
  <c r="J44" i="1" s="1"/>
  <c r="K44" i="1" s="1"/>
  <c r="E43" i="1"/>
  <c r="J43" i="1" s="1"/>
  <c r="K43" i="1" s="1"/>
  <c r="E42" i="1"/>
  <c r="J42" i="1" s="1"/>
  <c r="K42" i="1" s="1"/>
  <c r="E41" i="1"/>
  <c r="J41" i="1" s="1"/>
  <c r="E33" i="1"/>
  <c r="J33" i="1" s="1"/>
  <c r="K33" i="1" s="1"/>
  <c r="E32" i="1"/>
  <c r="E31" i="1"/>
  <c r="E30" i="1"/>
  <c r="E29" i="1"/>
  <c r="E28" i="1"/>
  <c r="E27" i="1"/>
  <c r="E26" i="1"/>
  <c r="J26" i="1" s="1"/>
  <c r="K26" i="1" s="1"/>
  <c r="E25" i="1"/>
  <c r="E24" i="1"/>
  <c r="E23" i="1"/>
  <c r="E22" i="1"/>
  <c r="J22" i="1" s="1"/>
  <c r="D32" i="1"/>
  <c r="D31" i="1"/>
  <c r="D30" i="1"/>
  <c r="D29" i="1"/>
  <c r="D28" i="1"/>
  <c r="D27" i="1"/>
  <c r="D26" i="1"/>
  <c r="D25" i="1"/>
  <c r="D24" i="1"/>
  <c r="D23" i="1"/>
  <c r="E36" i="1"/>
  <c r="J36" i="1" s="1"/>
  <c r="K36" i="1" s="1"/>
  <c r="E35" i="1"/>
  <c r="J35" i="1" s="1"/>
  <c r="K35" i="1" s="1"/>
  <c r="E34" i="1"/>
  <c r="J34" i="1" s="1"/>
  <c r="K34" i="1" s="1"/>
  <c r="E15" i="1"/>
  <c r="J15" i="1" s="1"/>
  <c r="K15" i="1" s="1"/>
  <c r="E14" i="1"/>
  <c r="J14" i="1" s="1"/>
  <c r="K14" i="1" s="1"/>
  <c r="E13" i="1"/>
  <c r="J13" i="1" s="1"/>
  <c r="K13" i="1" s="1"/>
  <c r="E12" i="1"/>
  <c r="J12" i="1" s="1"/>
  <c r="K12" i="1" s="1"/>
  <c r="E11" i="1"/>
  <c r="J11" i="1" s="1"/>
  <c r="K11" i="1" s="1"/>
  <c r="E10" i="1"/>
  <c r="J10" i="1" s="1"/>
  <c r="K10" i="1" s="1"/>
  <c r="E9" i="1"/>
  <c r="J9" i="1" s="1"/>
  <c r="J49" i="5" l="1"/>
  <c r="J59" i="5" s="1"/>
  <c r="J19" i="5"/>
  <c r="J35" i="5" s="1"/>
  <c r="K19" i="5"/>
  <c r="K35" i="5" s="1"/>
  <c r="O50" i="5" s="1"/>
  <c r="K51" i="4"/>
  <c r="K61" i="4" s="1"/>
  <c r="O53" i="4" s="1"/>
  <c r="J20" i="4"/>
  <c r="J36" i="4" s="1"/>
  <c r="K36" i="4"/>
  <c r="O52" i="4" s="1"/>
  <c r="J61" i="4"/>
  <c r="J37" i="3"/>
  <c r="J63" i="3"/>
  <c r="K63" i="3"/>
  <c r="O55" i="3" s="1"/>
  <c r="K40" i="2"/>
  <c r="J24" i="2"/>
  <c r="K24" i="2" s="1"/>
  <c r="K22" i="2"/>
  <c r="K9" i="2"/>
  <c r="K8" i="2" s="1"/>
  <c r="J8" i="2"/>
  <c r="K55" i="2"/>
  <c r="K53" i="2" s="1"/>
  <c r="J53" i="2"/>
  <c r="J40" i="2"/>
  <c r="J59" i="1"/>
  <c r="K59" i="1" s="1"/>
  <c r="J56" i="1"/>
  <c r="K56" i="1" s="1"/>
  <c r="J30" i="1"/>
  <c r="K30" i="1" s="1"/>
  <c r="J55" i="1"/>
  <c r="K55" i="1" s="1"/>
  <c r="K53" i="1" s="1"/>
  <c r="K41" i="1"/>
  <c r="K40" i="1" s="1"/>
  <c r="J40" i="1"/>
  <c r="J24" i="1"/>
  <c r="K24" i="1" s="1"/>
  <c r="J28" i="1"/>
  <c r="K28" i="1" s="1"/>
  <c r="J32" i="1"/>
  <c r="K32" i="1" s="1"/>
  <c r="J25" i="1"/>
  <c r="K25" i="1" s="1"/>
  <c r="J29" i="1"/>
  <c r="K29" i="1" s="1"/>
  <c r="J23" i="1"/>
  <c r="K23" i="1" s="1"/>
  <c r="J27" i="1"/>
  <c r="K27" i="1" s="1"/>
  <c r="J31" i="1"/>
  <c r="K31" i="1" s="1"/>
  <c r="K22" i="1"/>
  <c r="J8" i="1"/>
  <c r="K9" i="1"/>
  <c r="K8" i="1" s="1"/>
  <c r="K63" i="2" l="1"/>
  <c r="O55" i="2" s="1"/>
  <c r="J21" i="2"/>
  <c r="J37" i="2" s="1"/>
  <c r="K21" i="2"/>
  <c r="K37" i="2" s="1"/>
  <c r="O54" i="2" s="1"/>
  <c r="J63" i="2"/>
  <c r="J53" i="1"/>
  <c r="J63" i="1"/>
  <c r="K63" i="1"/>
  <c r="K21" i="1"/>
  <c r="K37" i="1" s="1"/>
  <c r="J21" i="1"/>
  <c r="J37" i="1" s="1"/>
</calcChain>
</file>

<file path=xl/sharedStrings.xml><?xml version="1.0" encoding="utf-8"?>
<sst xmlns="http://schemas.openxmlformats.org/spreadsheetml/2006/main" count="684" uniqueCount="91">
  <si>
    <t>UBND TỈNH KHÁNH HÒA</t>
  </si>
  <si>
    <t>SỞ NỘI VỤ</t>
  </si>
  <si>
    <t>Biểu mẫu số 04/ĐGTĐ-SCM</t>
  </si>
  <si>
    <t>CHI PHÍ TUÂN THỦ THỦ TỤC HÀNH CHÍNH TRONG DỰ THẢO VĂN BẢN</t>
  </si>
  <si>
    <t>STT</t>
  </si>
  <si>
    <t>Các công việc khi thực hiện TTHC</t>
  </si>
  <si>
    <t>Các hoạt động/ cách thức thực hiện cụ thể</t>
  </si>
  <si>
    <r>
      <t xml:space="preserve">Thời gian thực hiện </t>
    </r>
    <r>
      <rPr>
        <sz val="10"/>
        <color theme="1"/>
        <rFont val="Times New Roman"/>
        <family val="1"/>
      </rPr>
      <t>(giờ)</t>
    </r>
  </si>
  <si>
    <r>
      <t xml:space="preserve">Mức TNBQ /01 giờ làm việc </t>
    </r>
    <r>
      <rPr>
        <sz val="10"/>
        <color theme="1"/>
        <rFont val="Times New Roman"/>
        <family val="1"/>
      </rPr>
      <t>(đồng)</t>
    </r>
  </si>
  <si>
    <r>
      <t xml:space="preserve">Mức chi phí thuê tư vấn, dịch vụ </t>
    </r>
    <r>
      <rPr>
        <sz val="10"/>
        <color theme="1"/>
        <rFont val="Times New Roman"/>
        <family val="1"/>
      </rPr>
      <t>(đồng)</t>
    </r>
  </si>
  <si>
    <r>
      <t xml:space="preserve">Mức phí, lệ phí, chi phí khác </t>
    </r>
    <r>
      <rPr>
        <sz val="10"/>
        <color theme="1"/>
        <rFont val="Times New Roman"/>
        <family val="1"/>
      </rPr>
      <t>(đồng)</t>
    </r>
  </si>
  <si>
    <t>Số lần thực hiện /01 năm</t>
  </si>
  <si>
    <t>Số lượng đối tượng tuân thủ/01 năm</t>
  </si>
  <si>
    <r>
      <t xml:space="preserve">Chi phí thực hiện TTHC </t>
    </r>
    <r>
      <rPr>
        <sz val="10"/>
        <color theme="1"/>
        <rFont val="Times New Roman"/>
        <family val="1"/>
      </rPr>
      <t>(đồng)</t>
    </r>
  </si>
  <si>
    <r>
      <t xml:space="preserve">Tổng chi phí thực hiện TTHC/01 năm </t>
    </r>
    <r>
      <rPr>
        <sz val="10"/>
        <color theme="1"/>
        <rFont val="Times New Roman"/>
        <family val="1"/>
      </rPr>
      <t>(đồng)</t>
    </r>
  </si>
  <si>
    <t>Ghi chú</t>
  </si>
  <si>
    <t>Chuẩn bị hồ sơ</t>
  </si>
  <si>
    <t>1.1</t>
  </si>
  <si>
    <t>Nộp hồ sơ</t>
  </si>
  <si>
    <t>Trực tiếp</t>
  </si>
  <si>
    <t>Bưu chính</t>
  </si>
  <si>
    <t>Điện tử</t>
  </si>
  <si>
    <t>Nộp phí, lệ phí, chi phí khác</t>
  </si>
  <si>
    <t>3.1</t>
  </si>
  <si>
    <t>Phí</t>
  </si>
  <si>
    <t>3.2</t>
  </si>
  <si>
    <t>Lệ phí</t>
  </si>
  <si>
    <t>3.3</t>
  </si>
  <si>
    <t>Chi phí khác (nếu có)</t>
  </si>
  <si>
    <r>
      <t xml:space="preserve">Chuẩn bị, phục vụ việc kiểm tra, đánh giá của cơ quan có thẩm quyền </t>
    </r>
    <r>
      <rPr>
        <sz val="10"/>
        <color theme="1"/>
        <rFont val="Times New Roman"/>
        <family val="1"/>
      </rPr>
      <t>(nếu có)</t>
    </r>
  </si>
  <si>
    <t>Nhận kết quả</t>
  </si>
  <si>
    <t>TỔNG</t>
  </si>
  <si>
    <t>III. SO SÁNH CHI PHÍ</t>
  </si>
  <si>
    <t>TÊN THỦ TỤC HÀNH CHÍNH: CẤP GIẤY PHÉP HOẠT ĐỘNG DỊCH VỤ VIỆC LÀM ĐỐI VỚI DOANH NGHIỆP HOẠT ĐỘNG DỊCH VỤ VIỆC LÀM</t>
  </si>
  <si>
    <t>I. CHI PHÍ TUÂN THỦ THỦ TỤC HÀNH CHÍNH HIỆN TẠI</t>
  </si>
  <si>
    <t>II. CHI PHÍ TUÂN THỦ THỦ TỤC HÀNH CHÍNH ĐỂ THỰC HIỆN NHIỆM VỤ, QUYỀN HẠN ĐƯỢC PHÂN CẤP</t>
  </si>
  <si>
    <t>Văn bản đề nghị cấp Giấy phép</t>
  </si>
  <si>
    <t>Tự thực hiện</t>
  </si>
  <si>
    <t>Bản chính Giấy chứng nhận tiền ký quỹ hoạt động dịch vụ việc làm</t>
  </si>
  <si>
    <t>1.2</t>
  </si>
  <si>
    <t>tiền ký quỹ 300.000.000</t>
  </si>
  <si>
    <t>1.3</t>
  </si>
  <si>
    <t>Bản sao hợp lệ (bao gồm bản sao được cấp từ sổ gốc hoặc bản sao chứng thực hoặc bản sao chứng thực điện tử hoặc bản sao đối chiếu với bản chính) Giấy chứng nhận quyền sở hữu nhà ở và tài sản khác gắn liền với đất hoặc Hợp đồng thuê trụ sở để tổ chức thực hiện hoạt động dịch vụ việc làm còn thời hạn tối thiểu 02 năm (24 tháng) tính đến thời điểm doanh nghiệp nộp hồ sơ đề nghị cấp Giấy phép</t>
  </si>
  <si>
    <t>Thông qua tổ chức khác</t>
  </si>
  <si>
    <t>Chi phí chứng thực 50.000</t>
  </si>
  <si>
    <t>Bản sao hợp lệ bằng cấp chuyên môn hoặc 01 bản sao hợp lệ giấy tờ chứng minh kinh nghiệm (quyết định bổ nhiệm hoặc hợp đồng lao động hoặc hợp đồng làm việc hoặc quá trình tham gia bảo hiểm xã hội hoặc giấy xác nhận kinh nghiệm của nơi đã làm việc) của người đại diện theo pháp luật của doanh nghiệp thực hiện hoạt động dịch vụ việc làm</t>
  </si>
  <si>
    <t>1.4</t>
  </si>
  <si>
    <t>Cước EMS 30.000</t>
  </si>
  <si>
    <r>
      <t xml:space="preserve">Công việc khác </t>
    </r>
    <r>
      <rPr>
        <sz val="10"/>
        <color theme="1"/>
        <rFont val="Times New Roman"/>
        <family val="1"/>
      </rPr>
      <t>(quy trình giải quyết TTHC)</t>
    </r>
  </si>
  <si>
    <t>5.1</t>
  </si>
  <si>
    <t>5.2</t>
  </si>
  <si>
    <t>5.3</t>
  </si>
  <si>
    <t>5.4</t>
  </si>
  <si>
    <t>5.5</t>
  </si>
  <si>
    <t>5.6</t>
  </si>
  <si>
    <t>5.7</t>
  </si>
  <si>
    <t>5.8</t>
  </si>
  <si>
    <t>5.9</t>
  </si>
  <si>
    <t>5.10</t>
  </si>
  <si>
    <t>5.11</t>
  </si>
  <si>
    <t>5.12</t>
  </si>
  <si>
    <t>Tiếp nhận hồ sơ</t>
  </si>
  <si>
    <t>Phân công, thẩm định/thẩm tra hồ sơ</t>
  </si>
  <si>
    <t>Thẩmđịnh/thẩm tra hồ sơ</t>
  </si>
  <si>
    <t>Kiểm tra/Kiểm duyệt hồ sơ</t>
  </si>
  <si>
    <t>Ký duyệt hồ sơ</t>
  </si>
  <si>
    <t>Phát hành, Chuyển liên thông</t>
  </si>
  <si>
    <t>Tiếp nhận hồ sơ liên thông</t>
  </si>
  <si>
    <t>Xử lý hồ sơ</t>
  </si>
  <si>
    <t>Xem xét trình lãnh đạo</t>
  </si>
  <si>
    <t>Ký duyệt</t>
  </si>
  <si>
    <t>Phát hành, Chuyển kết quả liên thông</t>
  </si>
  <si>
    <t>Trả kết quả</t>
  </si>
  <si>
    <t>Tổng thời gian giải quyết TTHC: 05 ngày làm việc</t>
  </si>
  <si>
    <t>Phát hành, Trả kết quả</t>
  </si>
  <si>
    <t>Tổng thời gian giải quyết TTHC: 04 ngày làm việc</t>
  </si>
  <si>
    <t>Chi phí hiện tại</t>
  </si>
  <si>
    <t>Chi phí sau phân cấp</t>
  </si>
  <si>
    <t>Văn bản đề nghị cấp lại Giấy phép</t>
  </si>
  <si>
    <t>Giấy phép đã được cấp</t>
  </si>
  <si>
    <t>Tổng thời gian giải quyết TTHC: 03 ngày làm việc</t>
  </si>
  <si>
    <t xml:space="preserve">TÊN THỦ TỤC HÀNH CHÍNH: CẤP LẠI GIẤY PHÉP HOẠT ĐỘNG DỊCH VỤ VIỆC LÀM ĐỐI VỚI DOANH NGHIỆP HOẠT ĐỘNG DỊCH VỤ VIỆC LÀM - Đối với trường hợp thay đổi tên doanh nghiệp được cấp phép theo quy định của pháp luật về doanh nghiệp; thay đổi người đại diện theo pháp luật của doanh nghiệp thực hiện hoạt động dịch vụ việc làm; thay đổi địa chỉ trụ sở chính thực hiện hoạt động dịch vụ việc làm của doanh nghiệp nhưng vẫn trên địa bàn cấp tỉnh đã cấp Giấy phép; Giấy phép bị
ghi sai thông tin, bị hư hỏng không còn sử dụng được hoặc không xác thực được; Giấy phép bị mất </t>
  </si>
  <si>
    <t>Tổng thời gian giải quyết TTHC: 2,5 ngày làm việc</t>
  </si>
  <si>
    <t>TÊN THỦ TỤC HÀNH CHÍNH: CẤP LẠI GIẤY PHÉP HOẠT ĐỘNG DỊCH VỤ VIỆC LÀM ĐỐI VỚI DOANH NGHIỆP HOẠT ĐỘNG DỊCH VỤ VIỆC LÀM - Đối với trường hợp thay đổi địa chỉ trụ sở chính sang địa bàn cấp tỉnh khác so với nơi đã được cấp Giấy phép</t>
  </si>
  <si>
    <t>Tổng thời gian giải quyết TTHC: 08 ngày làm việc</t>
  </si>
  <si>
    <t>Tổng thời gian giải quyết TTHC: 07 ngày làm việc</t>
  </si>
  <si>
    <t>TÊN THỦ TỤC HÀNH CHÍNH: GIA HẠN GIẤY PHÉP HOẠT ĐỘNG DỊCH VỤ VIỆC LÀM ĐỐI VỚI DOANH NGHIỆP HOẠT ĐỘNG DỊCH VỤ VIỆC LÀM</t>
  </si>
  <si>
    <t>Văn bản đề nghị gia hạn Giấy phép</t>
  </si>
  <si>
    <t>Văn bản đề nghị thu hồi Giấy phép</t>
  </si>
  <si>
    <t>Giấy phép đã được cấp hoặc văn bản cam kết chịu trách nhiệm trước pháp luật của doanh nghiệp hoạt động dịch vụ việc làm đối với trường hợp Giấy phép bị mất</t>
  </si>
  <si>
    <t>TÊN THỦ TỤC HÀNH CHÍNH: THU HỒI GIẤY PHÉP HOẠT ĐỘNG DỊCH VỤ VIỆC LÀM ĐỐI VỚI DOANH NGHIỆP HOẠT ĐỘNG DỊCH VỤ VIỆC LÀM 
(đối với trường hợp doanh nghiệp chấm dứt hoạt động dịch vụ việc làm theo đề nghị của doanh nghiệp; doanh nghiệp bị thu hồi Giấy chứng nhận đăng ký doanh nghiệp; doanh nghiệp bị giải thể, phá sản)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</si>
</sst>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rial"/>
      <family val="2"/>
      <charset val="163"/>
      <scheme val="minor"/>
    </font>
    <font>
      <sz val="13"/>
      <color theme="1"/>
      <name val="Times New Roman"/>
      <family val="1"/>
    </font>
    <font>
      <b/>
      <sz val="13"/>
      <color theme="1"/>
      <name val="Times New Roman"/>
      <family val="1"/>
    </font>
    <font>
      <b/>
      <i/>
      <sz val="10"/>
      <color theme="1"/>
      <name val="Times New Roman"/>
      <family val="1"/>
    </font>
    <font>
      <b/>
      <sz val="10"/>
      <color theme="1"/>
      <name val="Times New Roman"/>
      <family val="1"/>
    </font>
    <font>
      <sz val="10"/>
      <color theme="1"/>
      <name val="Times New Roman"/>
      <family val="1"/>
    </font>
    <font>
      <sz val="8"/>
      <name val="Arial"/>
      <family val="2"/>
      <charset val="163"/>
      <scheme val="minor"/>
    </font>
    <font>
      <sz val="11"/>
      <color theme="1"/>
      <name val="Times New Roman"/>
      <family val="1"/>
      <scheme val="major"/>
    </font>
    <font>
      <b/>
      <sz val="11"/>
      <color theme="1"/>
      <name val="Times New Roman"/>
      <family val="1"/>
      <scheme val="maj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4" fillId="0" borderId="0" xfId="0" applyFont="1"/>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4" fillId="0" borderId="5" xfId="0" applyFont="1" applyBorder="1" applyAlignment="1">
      <alignment vertical="center" wrapText="1"/>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5" fillId="0" borderId="6" xfId="0" applyFont="1" applyBorder="1" applyAlignment="1">
      <alignment vertical="center" wrapText="1"/>
    </xf>
    <xf numFmtId="0" fontId="5" fillId="0" borderId="6" xfId="0" applyFont="1" applyBorder="1" applyAlignment="1">
      <alignment horizontal="center" vertical="center" wrapText="1"/>
    </xf>
    <xf numFmtId="3" fontId="5" fillId="0" borderId="6"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0" fontId="7" fillId="0" borderId="1" xfId="0" applyFont="1" applyBorder="1" applyAlignment="1">
      <alignment wrapText="1"/>
    </xf>
    <xf numFmtId="3" fontId="7" fillId="0" borderId="1"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left"/>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vi-VN"/>
        </a:p>
      </c:txPr>
    </c:title>
    <c:autoTitleDeleted val="0"/>
    <c:plotArea>
      <c:layout/>
      <c:barChart>
        <c:barDir val="col"/>
        <c:grouping val="clustered"/>
        <c:varyColors val="0"/>
        <c:ser>
          <c:idx val="0"/>
          <c:order val="0"/>
          <c:spPr>
            <a:solidFill>
              <a:schemeClr val="accent1"/>
            </a:solidFill>
            <a:ln>
              <a:noFill/>
            </a:ln>
            <a:effectLst/>
          </c:spPr>
          <c:invertIfNegative val="0"/>
          <c:cat>
            <c:strRef>
              <c:f>cấp!$N$54:$N$55</c:f>
              <c:strCache>
                <c:ptCount val="2"/>
                <c:pt idx="0">
                  <c:v>Chi phí hiện tại</c:v>
                </c:pt>
                <c:pt idx="1">
                  <c:v>Chi phí sau phân cấp</c:v>
                </c:pt>
              </c:strCache>
            </c:strRef>
          </c:cat>
          <c:val>
            <c:numRef>
              <c:f>cấp!$O$54:$O$55</c:f>
              <c:numCache>
                <c:formatCode>#,##0</c:formatCode>
                <c:ptCount val="2"/>
                <c:pt idx="0">
                  <c:v>303192652.40380347</c:v>
                </c:pt>
                <c:pt idx="1">
                  <c:v>302716942.22281468</c:v>
                </c:pt>
              </c:numCache>
            </c:numRef>
          </c:val>
          <c:extLst>
            <c:ext xmlns:c16="http://schemas.microsoft.com/office/drawing/2014/chart" uri="{C3380CC4-5D6E-409C-BE32-E72D297353CC}">
              <c16:uniqueId val="{00000000-677A-4BA4-93F3-79E06E22BD9F}"/>
            </c:ext>
          </c:extLst>
        </c:ser>
        <c:dLbls>
          <c:showLegendKey val="0"/>
          <c:showVal val="0"/>
          <c:showCatName val="0"/>
          <c:showSerName val="0"/>
          <c:showPercent val="0"/>
          <c:showBubbleSize val="0"/>
        </c:dLbls>
        <c:gapWidth val="219"/>
        <c:overlap val="-27"/>
        <c:axId val="448554176"/>
        <c:axId val="448545536"/>
      </c:barChart>
      <c:catAx>
        <c:axId val="44855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crossAx val="448545536"/>
        <c:crosses val="autoZero"/>
        <c:auto val="1"/>
        <c:lblAlgn val="ctr"/>
        <c:lblOffset val="100"/>
        <c:noMultiLvlLbl val="0"/>
      </c:catAx>
      <c:valAx>
        <c:axId val="448545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crossAx val="448554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vi-VN"/>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vi-VN"/>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12A-457E-8685-058B622254F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12A-457E-8685-058B622254F7}"/>
              </c:ext>
            </c:extLst>
          </c:dPt>
          <c:cat>
            <c:strRef>
              <c:f>'thu hồi'!$N$50:$N$51</c:f>
              <c:strCache>
                <c:ptCount val="2"/>
                <c:pt idx="0">
                  <c:v>Chi phí hiện tại</c:v>
                </c:pt>
                <c:pt idx="1">
                  <c:v>Chi phí sau phân cấp</c:v>
                </c:pt>
              </c:strCache>
            </c:strRef>
          </c:cat>
          <c:val>
            <c:numRef>
              <c:f>'thu hồi'!$O$50:$O$51</c:f>
              <c:numCache>
                <c:formatCode>#,##0</c:formatCode>
                <c:ptCount val="2"/>
                <c:pt idx="0">
                  <c:v>2022304.4965786904</c:v>
                </c:pt>
                <c:pt idx="1">
                  <c:v>1784449.4060843035</c:v>
                </c:pt>
              </c:numCache>
            </c:numRef>
          </c:val>
          <c:extLst>
            <c:ext xmlns:c16="http://schemas.microsoft.com/office/drawing/2014/chart" uri="{C3380CC4-5D6E-409C-BE32-E72D297353CC}">
              <c16:uniqueId val="{00000004-E12A-457E-8685-058B622254F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vi-V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vi-VN"/>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31D-408B-8A96-168995D17F5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31D-408B-8A96-168995D17F53}"/>
              </c:ext>
            </c:extLst>
          </c:dPt>
          <c:cat>
            <c:strRef>
              <c:f>cấp!$N$54:$N$55</c:f>
              <c:strCache>
                <c:ptCount val="2"/>
                <c:pt idx="0">
                  <c:v>Chi phí hiện tại</c:v>
                </c:pt>
                <c:pt idx="1">
                  <c:v>Chi phí sau phân cấp</c:v>
                </c:pt>
              </c:strCache>
            </c:strRef>
          </c:cat>
          <c:val>
            <c:numRef>
              <c:f>cấp!$O$54:$O$55</c:f>
              <c:numCache>
                <c:formatCode>#,##0</c:formatCode>
                <c:ptCount val="2"/>
                <c:pt idx="0">
                  <c:v>303192652.40380347</c:v>
                </c:pt>
                <c:pt idx="1">
                  <c:v>302716942.22281468</c:v>
                </c:pt>
              </c:numCache>
            </c:numRef>
          </c:val>
          <c:extLst>
            <c:ext xmlns:c16="http://schemas.microsoft.com/office/drawing/2014/chart" uri="{C3380CC4-5D6E-409C-BE32-E72D297353CC}">
              <c16:uniqueId val="{00000000-D8D2-4769-819A-D5396E384EE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vi-V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vi-VN"/>
        </a:p>
      </c:txPr>
    </c:title>
    <c:autoTitleDeleted val="0"/>
    <c:plotArea>
      <c:layout/>
      <c:barChart>
        <c:barDir val="col"/>
        <c:grouping val="clustered"/>
        <c:varyColors val="0"/>
        <c:ser>
          <c:idx val="0"/>
          <c:order val="0"/>
          <c:spPr>
            <a:solidFill>
              <a:schemeClr val="accent1"/>
            </a:solidFill>
            <a:ln>
              <a:noFill/>
            </a:ln>
            <a:effectLst/>
          </c:spPr>
          <c:invertIfNegative val="0"/>
          <c:cat>
            <c:strRef>
              <c:f>'cấp lại-1'!$N$54:$N$55</c:f>
              <c:strCache>
                <c:ptCount val="2"/>
                <c:pt idx="0">
                  <c:v>Chi phí hiện tại</c:v>
                </c:pt>
                <c:pt idx="1">
                  <c:v>Chi phí sau phân cấp</c:v>
                </c:pt>
              </c:strCache>
            </c:strRef>
          </c:cat>
          <c:val>
            <c:numRef>
              <c:f>'cấp lại-1'!$O$54:$O$55</c:f>
              <c:numCache>
                <c:formatCode>#,##0</c:formatCode>
                <c:ptCount val="2"/>
                <c:pt idx="0">
                  <c:v>2241232.0418258836</c:v>
                </c:pt>
                <c:pt idx="1">
                  <c:v>2003376.9513314967</c:v>
                </c:pt>
              </c:numCache>
            </c:numRef>
          </c:val>
          <c:extLst>
            <c:ext xmlns:c16="http://schemas.microsoft.com/office/drawing/2014/chart" uri="{C3380CC4-5D6E-409C-BE32-E72D297353CC}">
              <c16:uniqueId val="{00000000-D1B9-4E3D-92E5-CE54A858E3E4}"/>
            </c:ext>
          </c:extLst>
        </c:ser>
        <c:dLbls>
          <c:showLegendKey val="0"/>
          <c:showVal val="0"/>
          <c:showCatName val="0"/>
          <c:showSerName val="0"/>
          <c:showPercent val="0"/>
          <c:showBubbleSize val="0"/>
        </c:dLbls>
        <c:gapWidth val="219"/>
        <c:overlap val="-27"/>
        <c:axId val="448554176"/>
        <c:axId val="448545536"/>
      </c:barChart>
      <c:catAx>
        <c:axId val="44855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crossAx val="448545536"/>
        <c:crosses val="autoZero"/>
        <c:auto val="1"/>
        <c:lblAlgn val="ctr"/>
        <c:lblOffset val="100"/>
        <c:noMultiLvlLbl val="0"/>
      </c:catAx>
      <c:valAx>
        <c:axId val="448545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crossAx val="448554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vi-V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vi-VN"/>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15-4D05-BCA9-3684ABD6E24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15-4D05-BCA9-3684ABD6E248}"/>
              </c:ext>
            </c:extLst>
          </c:dPt>
          <c:cat>
            <c:strRef>
              <c:f>'cấp lại-1'!$N$54:$N$55</c:f>
              <c:strCache>
                <c:ptCount val="2"/>
                <c:pt idx="0">
                  <c:v>Chi phí hiện tại</c:v>
                </c:pt>
                <c:pt idx="1">
                  <c:v>Chi phí sau phân cấp</c:v>
                </c:pt>
              </c:strCache>
            </c:strRef>
          </c:cat>
          <c:val>
            <c:numRef>
              <c:f>'cấp lại-1'!$O$54:$O$55</c:f>
              <c:numCache>
                <c:formatCode>#,##0</c:formatCode>
                <c:ptCount val="2"/>
                <c:pt idx="0">
                  <c:v>2241232.0418258836</c:v>
                </c:pt>
                <c:pt idx="1">
                  <c:v>2003376.9513314967</c:v>
                </c:pt>
              </c:numCache>
            </c:numRef>
          </c:val>
          <c:extLst>
            <c:ext xmlns:c16="http://schemas.microsoft.com/office/drawing/2014/chart" uri="{C3380CC4-5D6E-409C-BE32-E72D297353CC}">
              <c16:uniqueId val="{00000004-FA15-4D05-BCA9-3684ABD6E24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vi-VN"/>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vi-VN"/>
        </a:p>
      </c:txPr>
    </c:title>
    <c:autoTitleDeleted val="0"/>
    <c:plotArea>
      <c:layout/>
      <c:barChart>
        <c:barDir val="col"/>
        <c:grouping val="clustered"/>
        <c:varyColors val="0"/>
        <c:ser>
          <c:idx val="0"/>
          <c:order val="0"/>
          <c:spPr>
            <a:solidFill>
              <a:schemeClr val="accent1"/>
            </a:solidFill>
            <a:ln>
              <a:noFill/>
            </a:ln>
            <a:effectLst/>
          </c:spPr>
          <c:invertIfNegative val="0"/>
          <c:cat>
            <c:strRef>
              <c:f>'cấp lại-2'!$N$54:$N$55</c:f>
              <c:strCache>
                <c:ptCount val="2"/>
                <c:pt idx="0">
                  <c:v>Chi phí hiện tại</c:v>
                </c:pt>
                <c:pt idx="1">
                  <c:v>Chi phí sau phân cấp</c:v>
                </c:pt>
              </c:strCache>
            </c:strRef>
          </c:cat>
          <c:val>
            <c:numRef>
              <c:f>'cấp lại-2'!$O$54:$O$55</c:f>
              <c:numCache>
                <c:formatCode>#,##0</c:formatCode>
                <c:ptCount val="2"/>
                <c:pt idx="0">
                  <c:v>4619782.9467697516</c:v>
                </c:pt>
                <c:pt idx="1">
                  <c:v>4144072.7657809774</c:v>
                </c:pt>
              </c:numCache>
            </c:numRef>
          </c:val>
          <c:extLst>
            <c:ext xmlns:c16="http://schemas.microsoft.com/office/drawing/2014/chart" uri="{C3380CC4-5D6E-409C-BE32-E72D297353CC}">
              <c16:uniqueId val="{00000000-4187-419E-8122-10B68EE5DE61}"/>
            </c:ext>
          </c:extLst>
        </c:ser>
        <c:dLbls>
          <c:showLegendKey val="0"/>
          <c:showVal val="0"/>
          <c:showCatName val="0"/>
          <c:showSerName val="0"/>
          <c:showPercent val="0"/>
          <c:showBubbleSize val="0"/>
        </c:dLbls>
        <c:gapWidth val="219"/>
        <c:overlap val="-27"/>
        <c:axId val="448554176"/>
        <c:axId val="448545536"/>
      </c:barChart>
      <c:catAx>
        <c:axId val="44855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crossAx val="448545536"/>
        <c:crosses val="autoZero"/>
        <c:auto val="1"/>
        <c:lblAlgn val="ctr"/>
        <c:lblOffset val="100"/>
        <c:noMultiLvlLbl val="0"/>
      </c:catAx>
      <c:valAx>
        <c:axId val="448545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crossAx val="448554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vi-VN"/>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vi-VN"/>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37E-4501-B0D3-A085437DA7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37E-4501-B0D3-A085437DA71C}"/>
              </c:ext>
            </c:extLst>
          </c:dPt>
          <c:cat>
            <c:strRef>
              <c:f>'cấp lại-2'!$N$54:$N$55</c:f>
              <c:strCache>
                <c:ptCount val="2"/>
                <c:pt idx="0">
                  <c:v>Chi phí hiện tại</c:v>
                </c:pt>
                <c:pt idx="1">
                  <c:v>Chi phí sau phân cấp</c:v>
                </c:pt>
              </c:strCache>
            </c:strRef>
          </c:cat>
          <c:val>
            <c:numRef>
              <c:f>'cấp lại-2'!$O$54:$O$55</c:f>
              <c:numCache>
                <c:formatCode>#,##0</c:formatCode>
                <c:ptCount val="2"/>
                <c:pt idx="0">
                  <c:v>4619782.9467697516</c:v>
                </c:pt>
                <c:pt idx="1">
                  <c:v>4144072.7657809774</c:v>
                </c:pt>
              </c:numCache>
            </c:numRef>
          </c:val>
          <c:extLst>
            <c:ext xmlns:c16="http://schemas.microsoft.com/office/drawing/2014/chart" uri="{C3380CC4-5D6E-409C-BE32-E72D297353CC}">
              <c16:uniqueId val="{00000004-D37E-4501-B0D3-A085437DA71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vi-VN"/>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vi-VN"/>
        </a:p>
      </c:txPr>
    </c:title>
    <c:autoTitleDeleted val="0"/>
    <c:plotArea>
      <c:layout/>
      <c:barChart>
        <c:barDir val="col"/>
        <c:grouping val="clustered"/>
        <c:varyColors val="0"/>
        <c:ser>
          <c:idx val="0"/>
          <c:order val="0"/>
          <c:spPr>
            <a:solidFill>
              <a:schemeClr val="accent1"/>
            </a:solidFill>
            <a:ln>
              <a:noFill/>
            </a:ln>
            <a:effectLst/>
          </c:spPr>
          <c:invertIfNegative val="0"/>
          <c:cat>
            <c:strRef>
              <c:f>'gia hạn'!$N$52:$N$53</c:f>
              <c:strCache>
                <c:ptCount val="2"/>
                <c:pt idx="0">
                  <c:v>Chi phí hiện tại</c:v>
                </c:pt>
                <c:pt idx="1">
                  <c:v>Chi phí sau phân cấp</c:v>
                </c:pt>
              </c:strCache>
            </c:strRef>
          </c:cat>
          <c:val>
            <c:numRef>
              <c:f>'gia hạn'!$O$52:$O$53</c:f>
              <c:numCache>
                <c:formatCode>#,##0</c:formatCode>
                <c:ptCount val="2"/>
                <c:pt idx="0">
                  <c:v>2181768.2692022868</c:v>
                </c:pt>
                <c:pt idx="1">
                  <c:v>1943913.1787079</c:v>
                </c:pt>
              </c:numCache>
            </c:numRef>
          </c:val>
          <c:extLst>
            <c:ext xmlns:c16="http://schemas.microsoft.com/office/drawing/2014/chart" uri="{C3380CC4-5D6E-409C-BE32-E72D297353CC}">
              <c16:uniqueId val="{00000000-890C-4B5B-BBBE-B5B1C71A9451}"/>
            </c:ext>
          </c:extLst>
        </c:ser>
        <c:dLbls>
          <c:showLegendKey val="0"/>
          <c:showVal val="0"/>
          <c:showCatName val="0"/>
          <c:showSerName val="0"/>
          <c:showPercent val="0"/>
          <c:showBubbleSize val="0"/>
        </c:dLbls>
        <c:gapWidth val="219"/>
        <c:overlap val="-27"/>
        <c:axId val="448554176"/>
        <c:axId val="448545536"/>
      </c:barChart>
      <c:catAx>
        <c:axId val="44855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crossAx val="448545536"/>
        <c:crosses val="autoZero"/>
        <c:auto val="1"/>
        <c:lblAlgn val="ctr"/>
        <c:lblOffset val="100"/>
        <c:noMultiLvlLbl val="0"/>
      </c:catAx>
      <c:valAx>
        <c:axId val="448545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crossAx val="448554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vi-VN"/>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vi-VN"/>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E82-474D-9A00-4B2F9A77159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E82-474D-9A00-4B2F9A771599}"/>
              </c:ext>
            </c:extLst>
          </c:dPt>
          <c:cat>
            <c:strRef>
              <c:f>'gia hạn'!$N$52:$N$53</c:f>
              <c:strCache>
                <c:ptCount val="2"/>
                <c:pt idx="0">
                  <c:v>Chi phí hiện tại</c:v>
                </c:pt>
                <c:pt idx="1">
                  <c:v>Chi phí sau phân cấp</c:v>
                </c:pt>
              </c:strCache>
            </c:strRef>
          </c:cat>
          <c:val>
            <c:numRef>
              <c:f>'gia hạn'!$O$52:$O$53</c:f>
              <c:numCache>
                <c:formatCode>#,##0</c:formatCode>
                <c:ptCount val="2"/>
                <c:pt idx="0">
                  <c:v>2181768.2692022868</c:v>
                </c:pt>
                <c:pt idx="1">
                  <c:v>1943913.1787079</c:v>
                </c:pt>
              </c:numCache>
            </c:numRef>
          </c:val>
          <c:extLst>
            <c:ext xmlns:c16="http://schemas.microsoft.com/office/drawing/2014/chart" uri="{C3380CC4-5D6E-409C-BE32-E72D297353CC}">
              <c16:uniqueId val="{00000004-4E82-474D-9A00-4B2F9A77159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vi-VN"/>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vi-VN"/>
        </a:p>
      </c:txPr>
    </c:title>
    <c:autoTitleDeleted val="0"/>
    <c:plotArea>
      <c:layout/>
      <c:barChart>
        <c:barDir val="col"/>
        <c:grouping val="clustered"/>
        <c:varyColors val="0"/>
        <c:ser>
          <c:idx val="0"/>
          <c:order val="0"/>
          <c:spPr>
            <a:solidFill>
              <a:schemeClr val="accent1"/>
            </a:solidFill>
            <a:ln>
              <a:noFill/>
            </a:ln>
            <a:effectLst/>
          </c:spPr>
          <c:invertIfNegative val="0"/>
          <c:cat>
            <c:strRef>
              <c:f>'thu hồi'!$N$50:$N$51</c:f>
              <c:strCache>
                <c:ptCount val="2"/>
                <c:pt idx="0">
                  <c:v>Chi phí hiện tại</c:v>
                </c:pt>
                <c:pt idx="1">
                  <c:v>Chi phí sau phân cấp</c:v>
                </c:pt>
              </c:strCache>
            </c:strRef>
          </c:cat>
          <c:val>
            <c:numRef>
              <c:f>'thu hồi'!$O$50:$O$51</c:f>
              <c:numCache>
                <c:formatCode>#,##0</c:formatCode>
                <c:ptCount val="2"/>
                <c:pt idx="0">
                  <c:v>2022304.4965786904</c:v>
                </c:pt>
                <c:pt idx="1">
                  <c:v>1784449.4060843035</c:v>
                </c:pt>
              </c:numCache>
            </c:numRef>
          </c:val>
          <c:extLst>
            <c:ext xmlns:c16="http://schemas.microsoft.com/office/drawing/2014/chart" uri="{C3380CC4-5D6E-409C-BE32-E72D297353CC}">
              <c16:uniqueId val="{00000000-AA34-4D33-B0BD-038465798537}"/>
            </c:ext>
          </c:extLst>
        </c:ser>
        <c:dLbls>
          <c:showLegendKey val="0"/>
          <c:showVal val="0"/>
          <c:showCatName val="0"/>
          <c:showSerName val="0"/>
          <c:showPercent val="0"/>
          <c:showBubbleSize val="0"/>
        </c:dLbls>
        <c:gapWidth val="219"/>
        <c:overlap val="-27"/>
        <c:axId val="448554176"/>
        <c:axId val="448545536"/>
      </c:barChart>
      <c:catAx>
        <c:axId val="44855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crossAx val="448545536"/>
        <c:crosses val="autoZero"/>
        <c:auto val="1"/>
        <c:lblAlgn val="ctr"/>
        <c:lblOffset val="100"/>
        <c:noMultiLvlLbl val="0"/>
      </c:catAx>
      <c:valAx>
        <c:axId val="448545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vi-VN"/>
          </a:p>
        </c:txPr>
        <c:crossAx val="448554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vi-V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673372</xdr:colOff>
      <xdr:row>1</xdr:row>
      <xdr:rowOff>203835</xdr:rowOff>
    </xdr:from>
    <xdr:to>
      <xdr:col>1</xdr:col>
      <xdr:colOff>1130572</xdr:colOff>
      <xdr:row>1</xdr:row>
      <xdr:rowOff>203835</xdr:rowOff>
    </xdr:to>
    <xdr:cxnSp macro="">
      <xdr:nvCxnSpPr>
        <xdr:cNvPr id="2" name="Line 4">
          <a:extLst>
            <a:ext uri="{FF2B5EF4-FFF2-40B4-BE49-F238E27FC236}">
              <a16:creationId xmlns:a16="http://schemas.microsoft.com/office/drawing/2014/main" id="{DCCC4268-44DD-3E0D-7566-3AC84D842562}"/>
            </a:ext>
          </a:extLst>
        </xdr:cNvPr>
        <xdr:cNvCxnSpPr>
          <a:cxnSpLocks noChangeShapeType="1"/>
        </xdr:cNvCxnSpPr>
      </xdr:nvCxnSpPr>
      <xdr:spPr bwMode="auto">
        <a:xfrm>
          <a:off x="1054372" y="414746"/>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185737</xdr:colOff>
      <xdr:row>64</xdr:row>
      <xdr:rowOff>166687</xdr:rowOff>
    </xdr:from>
    <xdr:to>
      <xdr:col>6</xdr:col>
      <xdr:colOff>290512</xdr:colOff>
      <xdr:row>80</xdr:row>
      <xdr:rowOff>14287</xdr:rowOff>
    </xdr:to>
    <xdr:graphicFrame macro="">
      <xdr:nvGraphicFramePr>
        <xdr:cNvPr id="3" name="Chart 2">
          <a:extLst>
            <a:ext uri="{FF2B5EF4-FFF2-40B4-BE49-F238E27FC236}">
              <a16:creationId xmlns:a16="http://schemas.microsoft.com/office/drawing/2014/main" id="{A50DE206-FBE2-11EA-7E2A-B374E2E0EF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14287</xdr:colOff>
      <xdr:row>64</xdr:row>
      <xdr:rowOff>157162</xdr:rowOff>
    </xdr:from>
    <xdr:to>
      <xdr:col>13</xdr:col>
      <xdr:colOff>280987</xdr:colOff>
      <xdr:row>80</xdr:row>
      <xdr:rowOff>4762</xdr:rowOff>
    </xdr:to>
    <xdr:graphicFrame macro="">
      <xdr:nvGraphicFramePr>
        <xdr:cNvPr id="4" name="Chart 3">
          <a:extLst>
            <a:ext uri="{FF2B5EF4-FFF2-40B4-BE49-F238E27FC236}">
              <a16:creationId xmlns:a16="http://schemas.microsoft.com/office/drawing/2014/main" id="{C93CDF03-0F56-5814-682F-AE3F095C48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673372</xdr:colOff>
      <xdr:row>1</xdr:row>
      <xdr:rowOff>203835</xdr:rowOff>
    </xdr:from>
    <xdr:to>
      <xdr:col>1</xdr:col>
      <xdr:colOff>1130572</xdr:colOff>
      <xdr:row>1</xdr:row>
      <xdr:rowOff>203835</xdr:rowOff>
    </xdr:to>
    <xdr:cxnSp macro="">
      <xdr:nvCxnSpPr>
        <xdr:cNvPr id="2" name="Line 4">
          <a:extLst>
            <a:ext uri="{FF2B5EF4-FFF2-40B4-BE49-F238E27FC236}">
              <a16:creationId xmlns:a16="http://schemas.microsoft.com/office/drawing/2014/main" id="{E23C9E11-37A5-495C-B9B9-CAC6C40FCDB2}"/>
            </a:ext>
          </a:extLst>
        </xdr:cNvPr>
        <xdr:cNvCxnSpPr>
          <a:cxnSpLocks noChangeShapeType="1"/>
        </xdr:cNvCxnSpPr>
      </xdr:nvCxnSpPr>
      <xdr:spPr bwMode="auto">
        <a:xfrm>
          <a:off x="1054372" y="413385"/>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185737</xdr:colOff>
      <xdr:row>64</xdr:row>
      <xdr:rowOff>166687</xdr:rowOff>
    </xdr:from>
    <xdr:to>
      <xdr:col>6</xdr:col>
      <xdr:colOff>290512</xdr:colOff>
      <xdr:row>80</xdr:row>
      <xdr:rowOff>14287</xdr:rowOff>
    </xdr:to>
    <xdr:graphicFrame macro="">
      <xdr:nvGraphicFramePr>
        <xdr:cNvPr id="3" name="Chart 2">
          <a:extLst>
            <a:ext uri="{FF2B5EF4-FFF2-40B4-BE49-F238E27FC236}">
              <a16:creationId xmlns:a16="http://schemas.microsoft.com/office/drawing/2014/main" id="{998D0CA0-2A9C-4FB2-A4F3-13D793146C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14287</xdr:colOff>
      <xdr:row>64</xdr:row>
      <xdr:rowOff>157162</xdr:rowOff>
    </xdr:from>
    <xdr:to>
      <xdr:col>13</xdr:col>
      <xdr:colOff>280987</xdr:colOff>
      <xdr:row>80</xdr:row>
      <xdr:rowOff>4762</xdr:rowOff>
    </xdr:to>
    <xdr:graphicFrame macro="">
      <xdr:nvGraphicFramePr>
        <xdr:cNvPr id="4" name="Chart 3">
          <a:extLst>
            <a:ext uri="{FF2B5EF4-FFF2-40B4-BE49-F238E27FC236}">
              <a16:creationId xmlns:a16="http://schemas.microsoft.com/office/drawing/2014/main" id="{2E032436-9A16-4B9E-B7B2-2FEFA7F648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673372</xdr:colOff>
      <xdr:row>1</xdr:row>
      <xdr:rowOff>203835</xdr:rowOff>
    </xdr:from>
    <xdr:to>
      <xdr:col>1</xdr:col>
      <xdr:colOff>1130572</xdr:colOff>
      <xdr:row>1</xdr:row>
      <xdr:rowOff>203835</xdr:rowOff>
    </xdr:to>
    <xdr:cxnSp macro="">
      <xdr:nvCxnSpPr>
        <xdr:cNvPr id="2" name="Line 4">
          <a:extLst>
            <a:ext uri="{FF2B5EF4-FFF2-40B4-BE49-F238E27FC236}">
              <a16:creationId xmlns:a16="http://schemas.microsoft.com/office/drawing/2014/main" id="{2A79EA39-559B-4E17-B552-1766EDBFAC68}"/>
            </a:ext>
          </a:extLst>
        </xdr:cNvPr>
        <xdr:cNvCxnSpPr>
          <a:cxnSpLocks noChangeShapeType="1"/>
        </xdr:cNvCxnSpPr>
      </xdr:nvCxnSpPr>
      <xdr:spPr bwMode="auto">
        <a:xfrm>
          <a:off x="1054372" y="413385"/>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185737</xdr:colOff>
      <xdr:row>64</xdr:row>
      <xdr:rowOff>166687</xdr:rowOff>
    </xdr:from>
    <xdr:to>
      <xdr:col>6</xdr:col>
      <xdr:colOff>290512</xdr:colOff>
      <xdr:row>80</xdr:row>
      <xdr:rowOff>14287</xdr:rowOff>
    </xdr:to>
    <xdr:graphicFrame macro="">
      <xdr:nvGraphicFramePr>
        <xdr:cNvPr id="3" name="Chart 2">
          <a:extLst>
            <a:ext uri="{FF2B5EF4-FFF2-40B4-BE49-F238E27FC236}">
              <a16:creationId xmlns:a16="http://schemas.microsoft.com/office/drawing/2014/main" id="{8E0E7567-0F3D-45BB-B6F1-5076377FD9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14287</xdr:colOff>
      <xdr:row>64</xdr:row>
      <xdr:rowOff>157162</xdr:rowOff>
    </xdr:from>
    <xdr:to>
      <xdr:col>13</xdr:col>
      <xdr:colOff>280987</xdr:colOff>
      <xdr:row>80</xdr:row>
      <xdr:rowOff>4762</xdr:rowOff>
    </xdr:to>
    <xdr:graphicFrame macro="">
      <xdr:nvGraphicFramePr>
        <xdr:cNvPr id="4" name="Chart 3">
          <a:extLst>
            <a:ext uri="{FF2B5EF4-FFF2-40B4-BE49-F238E27FC236}">
              <a16:creationId xmlns:a16="http://schemas.microsoft.com/office/drawing/2014/main" id="{2DD1F2D1-7AB3-4FEA-A742-CA6638F416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673372</xdr:colOff>
      <xdr:row>1</xdr:row>
      <xdr:rowOff>203835</xdr:rowOff>
    </xdr:from>
    <xdr:to>
      <xdr:col>1</xdr:col>
      <xdr:colOff>1130572</xdr:colOff>
      <xdr:row>1</xdr:row>
      <xdr:rowOff>203835</xdr:rowOff>
    </xdr:to>
    <xdr:cxnSp macro="">
      <xdr:nvCxnSpPr>
        <xdr:cNvPr id="2" name="Line 4">
          <a:extLst>
            <a:ext uri="{FF2B5EF4-FFF2-40B4-BE49-F238E27FC236}">
              <a16:creationId xmlns:a16="http://schemas.microsoft.com/office/drawing/2014/main" id="{D7E35402-8606-4E1C-9C32-430EF108093D}"/>
            </a:ext>
          </a:extLst>
        </xdr:cNvPr>
        <xdr:cNvCxnSpPr>
          <a:cxnSpLocks noChangeShapeType="1"/>
        </xdr:cNvCxnSpPr>
      </xdr:nvCxnSpPr>
      <xdr:spPr bwMode="auto">
        <a:xfrm>
          <a:off x="1054372" y="413385"/>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185737</xdr:colOff>
      <xdr:row>62</xdr:row>
      <xdr:rowOff>166687</xdr:rowOff>
    </xdr:from>
    <xdr:to>
      <xdr:col>6</xdr:col>
      <xdr:colOff>290512</xdr:colOff>
      <xdr:row>78</xdr:row>
      <xdr:rowOff>14287</xdr:rowOff>
    </xdr:to>
    <xdr:graphicFrame macro="">
      <xdr:nvGraphicFramePr>
        <xdr:cNvPr id="3" name="Chart 2">
          <a:extLst>
            <a:ext uri="{FF2B5EF4-FFF2-40B4-BE49-F238E27FC236}">
              <a16:creationId xmlns:a16="http://schemas.microsoft.com/office/drawing/2014/main" id="{6255D447-48B5-4073-8018-57C3820690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14287</xdr:colOff>
      <xdr:row>62</xdr:row>
      <xdr:rowOff>157162</xdr:rowOff>
    </xdr:from>
    <xdr:to>
      <xdr:col>13</xdr:col>
      <xdr:colOff>280987</xdr:colOff>
      <xdr:row>78</xdr:row>
      <xdr:rowOff>4762</xdr:rowOff>
    </xdr:to>
    <xdr:graphicFrame macro="">
      <xdr:nvGraphicFramePr>
        <xdr:cNvPr id="4" name="Chart 3">
          <a:extLst>
            <a:ext uri="{FF2B5EF4-FFF2-40B4-BE49-F238E27FC236}">
              <a16:creationId xmlns:a16="http://schemas.microsoft.com/office/drawing/2014/main" id="{02E45952-75A0-41B5-BB96-286C12D9A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673372</xdr:colOff>
      <xdr:row>1</xdr:row>
      <xdr:rowOff>203835</xdr:rowOff>
    </xdr:from>
    <xdr:to>
      <xdr:col>1</xdr:col>
      <xdr:colOff>1130572</xdr:colOff>
      <xdr:row>1</xdr:row>
      <xdr:rowOff>203835</xdr:rowOff>
    </xdr:to>
    <xdr:cxnSp macro="">
      <xdr:nvCxnSpPr>
        <xdr:cNvPr id="2" name="Line 4">
          <a:extLst>
            <a:ext uri="{FF2B5EF4-FFF2-40B4-BE49-F238E27FC236}">
              <a16:creationId xmlns:a16="http://schemas.microsoft.com/office/drawing/2014/main" id="{77644104-70EC-43ED-BF4C-75833594DBDC}"/>
            </a:ext>
          </a:extLst>
        </xdr:cNvPr>
        <xdr:cNvCxnSpPr>
          <a:cxnSpLocks noChangeShapeType="1"/>
        </xdr:cNvCxnSpPr>
      </xdr:nvCxnSpPr>
      <xdr:spPr bwMode="auto">
        <a:xfrm>
          <a:off x="1054372" y="413385"/>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185737</xdr:colOff>
      <xdr:row>60</xdr:row>
      <xdr:rowOff>166687</xdr:rowOff>
    </xdr:from>
    <xdr:to>
      <xdr:col>6</xdr:col>
      <xdr:colOff>290512</xdr:colOff>
      <xdr:row>76</xdr:row>
      <xdr:rowOff>14287</xdr:rowOff>
    </xdr:to>
    <xdr:graphicFrame macro="">
      <xdr:nvGraphicFramePr>
        <xdr:cNvPr id="3" name="Chart 2">
          <a:extLst>
            <a:ext uri="{FF2B5EF4-FFF2-40B4-BE49-F238E27FC236}">
              <a16:creationId xmlns:a16="http://schemas.microsoft.com/office/drawing/2014/main" id="{E04A1AC5-A988-4417-9FD9-D886D3E10C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14287</xdr:colOff>
      <xdr:row>60</xdr:row>
      <xdr:rowOff>157162</xdr:rowOff>
    </xdr:from>
    <xdr:to>
      <xdr:col>13</xdr:col>
      <xdr:colOff>280987</xdr:colOff>
      <xdr:row>76</xdr:row>
      <xdr:rowOff>4762</xdr:rowOff>
    </xdr:to>
    <xdr:graphicFrame macro="">
      <xdr:nvGraphicFramePr>
        <xdr:cNvPr id="4" name="Chart 3">
          <a:extLst>
            <a:ext uri="{FF2B5EF4-FFF2-40B4-BE49-F238E27FC236}">
              <a16:creationId xmlns:a16="http://schemas.microsoft.com/office/drawing/2014/main" id="{CE497576-4A51-43BB-9FA1-BE96F7A355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F9A00-6C12-4BB7-9332-0A31FED8A5C0}">
  <dimension ref="A1:O64"/>
  <sheetViews>
    <sheetView zoomScaleNormal="100" workbookViewId="0">
      <selection activeCell="E11" sqref="E11"/>
    </sheetView>
  </sheetViews>
  <sheetFormatPr defaultRowHeight="14.25" x14ac:dyDescent="0.2"/>
  <cols>
    <col min="1" max="1" width="5" customWidth="1"/>
    <col min="2" max="2" width="19.75" customWidth="1"/>
    <col min="3" max="3" width="9.125" customWidth="1"/>
    <col min="4" max="4" width="7.375" customWidth="1"/>
    <col min="6" max="7" width="8.375" customWidth="1"/>
    <col min="8" max="8" width="8" customWidth="1"/>
    <col min="10" max="10" width="11" customWidth="1"/>
    <col min="11" max="11" width="10.5" customWidth="1"/>
    <col min="15" max="15" width="10.875" bestFit="1" customWidth="1"/>
  </cols>
  <sheetData>
    <row r="1" spans="1:12" ht="16.5" x14ac:dyDescent="0.2">
      <c r="A1" s="17" t="s">
        <v>0</v>
      </c>
      <c r="B1" s="17"/>
      <c r="C1" s="17"/>
    </row>
    <row r="2" spans="1:12" ht="16.5" x14ac:dyDescent="0.25">
      <c r="A2" s="18" t="s">
        <v>1</v>
      </c>
      <c r="B2" s="18"/>
      <c r="C2" s="18"/>
      <c r="H2" s="19" t="s">
        <v>2</v>
      </c>
      <c r="I2" s="19"/>
      <c r="J2" s="19"/>
    </row>
    <row r="4" spans="1:12" x14ac:dyDescent="0.2">
      <c r="A4" s="21" t="s">
        <v>3</v>
      </c>
      <c r="B4" s="21"/>
      <c r="C4" s="21"/>
      <c r="D4" s="21"/>
      <c r="E4" s="21"/>
      <c r="F4" s="21"/>
      <c r="G4" s="21"/>
      <c r="H4" s="21"/>
      <c r="I4" s="21"/>
      <c r="J4" s="21"/>
      <c r="K4" s="21"/>
      <c r="L4" s="21"/>
    </row>
    <row r="5" spans="1:12" x14ac:dyDescent="0.2">
      <c r="A5" s="22" t="s">
        <v>33</v>
      </c>
      <c r="B5" s="22"/>
      <c r="C5" s="22"/>
      <c r="D5" s="22"/>
      <c r="E5" s="22"/>
      <c r="F5" s="22"/>
      <c r="G5" s="22"/>
      <c r="H5" s="22"/>
      <c r="I5" s="22"/>
      <c r="J5" s="22"/>
      <c r="K5" s="22"/>
      <c r="L5" s="22"/>
    </row>
    <row r="6" spans="1:12" x14ac:dyDescent="0.2">
      <c r="A6" s="23" t="s">
        <v>34</v>
      </c>
      <c r="B6" s="23"/>
      <c r="C6" s="23"/>
      <c r="D6" s="23"/>
      <c r="E6" s="23"/>
      <c r="F6" s="23"/>
      <c r="G6" s="23"/>
      <c r="H6" s="23"/>
      <c r="I6" s="23"/>
      <c r="J6" s="23"/>
      <c r="K6" s="23"/>
      <c r="L6" s="23"/>
    </row>
    <row r="7" spans="1:12" ht="51" x14ac:dyDescent="0.2">
      <c r="A7" s="2" t="s">
        <v>4</v>
      </c>
      <c r="B7" s="2" t="s">
        <v>5</v>
      </c>
      <c r="C7" s="2" t="s">
        <v>6</v>
      </c>
      <c r="D7" s="2" t="s">
        <v>7</v>
      </c>
      <c r="E7" s="2" t="s">
        <v>8</v>
      </c>
      <c r="F7" s="2" t="s">
        <v>9</v>
      </c>
      <c r="G7" s="2" t="s">
        <v>10</v>
      </c>
      <c r="H7" s="2" t="s">
        <v>11</v>
      </c>
      <c r="I7" s="2" t="s">
        <v>12</v>
      </c>
      <c r="J7" s="2" t="s">
        <v>13</v>
      </c>
      <c r="K7" s="2" t="s">
        <v>14</v>
      </c>
      <c r="L7" s="2" t="s">
        <v>15</v>
      </c>
    </row>
    <row r="8" spans="1:12" x14ac:dyDescent="0.2">
      <c r="A8" s="2">
        <v>1</v>
      </c>
      <c r="B8" s="3" t="s">
        <v>16</v>
      </c>
      <c r="C8" s="4"/>
      <c r="D8" s="5"/>
      <c r="E8" s="5"/>
      <c r="F8" s="5"/>
      <c r="G8" s="5"/>
      <c r="H8" s="5"/>
      <c r="I8" s="5"/>
      <c r="J8" s="6">
        <f>SUM(J9:J12)</f>
        <v>300397318.86311799</v>
      </c>
      <c r="K8" s="6">
        <f>SUM(K9:K12)</f>
        <v>300397318.86311799</v>
      </c>
      <c r="L8" s="5"/>
    </row>
    <row r="9" spans="1:12" ht="25.5" x14ac:dyDescent="0.2">
      <c r="A9" s="5" t="s">
        <v>17</v>
      </c>
      <c r="B9" s="4" t="s">
        <v>36</v>
      </c>
      <c r="C9" s="4" t="s">
        <v>37</v>
      </c>
      <c r="D9" s="5">
        <v>2</v>
      </c>
      <c r="E9" s="6">
        <f>(12847600000000000/(102300000*12*22*8))</f>
        <v>59463.772623596669</v>
      </c>
      <c r="F9" s="5">
        <v>0</v>
      </c>
      <c r="G9" s="5">
        <v>0</v>
      </c>
      <c r="H9" s="5">
        <v>1</v>
      </c>
      <c r="I9" s="5">
        <v>1</v>
      </c>
      <c r="J9" s="6">
        <f>D9*E9+F9+G9</f>
        <v>118927.54524719334</v>
      </c>
      <c r="K9" s="6">
        <f>J9*H9*I9</f>
        <v>118927.54524719334</v>
      </c>
      <c r="L9" s="5"/>
    </row>
    <row r="10" spans="1:12" ht="38.25" x14ac:dyDescent="0.2">
      <c r="A10" s="5" t="s">
        <v>39</v>
      </c>
      <c r="B10" s="4" t="s">
        <v>38</v>
      </c>
      <c r="C10" s="4" t="s">
        <v>43</v>
      </c>
      <c r="D10" s="5">
        <v>1</v>
      </c>
      <c r="E10" s="6">
        <f>(12847600000000000/(102300000*12*22*8))</f>
        <v>59463.772623596669</v>
      </c>
      <c r="F10" s="5">
        <v>0</v>
      </c>
      <c r="G10" s="6">
        <v>300000000</v>
      </c>
      <c r="H10" s="5">
        <v>1</v>
      </c>
      <c r="I10" s="5">
        <v>1</v>
      </c>
      <c r="J10" s="6">
        <f>D10*E10+F10+G10</f>
        <v>300059463.7726236</v>
      </c>
      <c r="K10" s="6">
        <f t="shared" ref="K10:K13" si="0">J10*H10*I10</f>
        <v>300059463.7726236</v>
      </c>
      <c r="L10" s="5" t="s">
        <v>40</v>
      </c>
    </row>
    <row r="11" spans="1:12" ht="204" x14ac:dyDescent="0.2">
      <c r="A11" s="5" t="s">
        <v>41</v>
      </c>
      <c r="B11" s="4" t="s">
        <v>42</v>
      </c>
      <c r="C11" s="4" t="s">
        <v>43</v>
      </c>
      <c r="D11" s="5">
        <v>1</v>
      </c>
      <c r="E11" s="6">
        <f>(12847600000000000/(102300000*12*22*8))</f>
        <v>59463.772623596669</v>
      </c>
      <c r="F11" s="6">
        <v>50000</v>
      </c>
      <c r="G11" s="5">
        <v>0</v>
      </c>
      <c r="H11" s="5">
        <v>1</v>
      </c>
      <c r="I11" s="5">
        <v>1</v>
      </c>
      <c r="J11" s="6">
        <f>D11*E11+F11+G11</f>
        <v>109463.77262359667</v>
      </c>
      <c r="K11" s="6">
        <f t="shared" si="0"/>
        <v>109463.77262359667</v>
      </c>
      <c r="L11" s="5" t="s">
        <v>44</v>
      </c>
    </row>
    <row r="12" spans="1:12" ht="178.5" x14ac:dyDescent="0.2">
      <c r="A12" s="5" t="s">
        <v>46</v>
      </c>
      <c r="B12" s="4" t="s">
        <v>45</v>
      </c>
      <c r="C12" s="4" t="s">
        <v>43</v>
      </c>
      <c r="D12" s="5">
        <v>1</v>
      </c>
      <c r="E12" s="6">
        <f>(12847600000000000/(102300000*12*22*8))</f>
        <v>59463.772623596669</v>
      </c>
      <c r="F12" s="6">
        <v>50000</v>
      </c>
      <c r="G12" s="5">
        <v>0</v>
      </c>
      <c r="H12" s="5">
        <v>1</v>
      </c>
      <c r="I12" s="5">
        <v>1</v>
      </c>
      <c r="J12" s="6">
        <f>D12*E12+F12+G12</f>
        <v>109463.77262359667</v>
      </c>
      <c r="K12" s="6">
        <f t="shared" si="0"/>
        <v>109463.77262359667</v>
      </c>
      <c r="L12" s="5" t="s">
        <v>44</v>
      </c>
    </row>
    <row r="13" spans="1:12" x14ac:dyDescent="0.2">
      <c r="A13" s="2">
        <v>2</v>
      </c>
      <c r="B13" s="3" t="s">
        <v>18</v>
      </c>
      <c r="C13" s="4" t="s">
        <v>19</v>
      </c>
      <c r="D13" s="5">
        <v>1</v>
      </c>
      <c r="E13" s="6">
        <f t="shared" ref="E13:E15" si="1">(12847600000000000/(102300000*12*22*8))</f>
        <v>59463.772623596669</v>
      </c>
      <c r="F13" s="5">
        <v>0</v>
      </c>
      <c r="G13" s="5">
        <v>0</v>
      </c>
      <c r="H13" s="5">
        <v>1</v>
      </c>
      <c r="I13" s="5">
        <v>1</v>
      </c>
      <c r="J13" s="6">
        <f>D13*E13+F13+G13</f>
        <v>59463.772623596669</v>
      </c>
      <c r="K13" s="6">
        <f t="shared" si="0"/>
        <v>59463.772623596669</v>
      </c>
      <c r="L13" s="5"/>
    </row>
    <row r="14" spans="1:12" ht="25.5" x14ac:dyDescent="0.2">
      <c r="A14" s="5"/>
      <c r="B14" s="4"/>
      <c r="C14" s="4" t="s">
        <v>20</v>
      </c>
      <c r="D14" s="5">
        <v>1</v>
      </c>
      <c r="E14" s="6">
        <f t="shared" si="1"/>
        <v>59463.772623596669</v>
      </c>
      <c r="F14" s="5">
        <v>0</v>
      </c>
      <c r="G14" s="6">
        <v>30000</v>
      </c>
      <c r="H14" s="5">
        <v>1</v>
      </c>
      <c r="I14" s="5">
        <v>1</v>
      </c>
      <c r="J14" s="6">
        <f t="shared" ref="J14:J15" si="2">D14*E14+F14+G14</f>
        <v>89463.772623596669</v>
      </c>
      <c r="K14" s="6">
        <f t="shared" ref="K14:K15" si="3">J14*H14*I14</f>
        <v>89463.772623596669</v>
      </c>
      <c r="L14" s="5" t="s">
        <v>47</v>
      </c>
    </row>
    <row r="15" spans="1:12" x14ac:dyDescent="0.2">
      <c r="A15" s="5"/>
      <c r="B15" s="4"/>
      <c r="C15" s="4" t="s">
        <v>21</v>
      </c>
      <c r="D15" s="5">
        <v>1</v>
      </c>
      <c r="E15" s="6">
        <f t="shared" si="1"/>
        <v>59463.772623596669</v>
      </c>
      <c r="F15" s="5">
        <v>0</v>
      </c>
      <c r="G15" s="5">
        <v>0</v>
      </c>
      <c r="H15" s="5">
        <v>1</v>
      </c>
      <c r="I15" s="5">
        <v>1</v>
      </c>
      <c r="J15" s="6">
        <f t="shared" si="2"/>
        <v>59463.772623596669</v>
      </c>
      <c r="K15" s="6">
        <f t="shared" si="3"/>
        <v>59463.772623596669</v>
      </c>
      <c r="L15" s="5"/>
    </row>
    <row r="16" spans="1:12" ht="25.5" x14ac:dyDescent="0.2">
      <c r="A16" s="2">
        <v>3</v>
      </c>
      <c r="B16" s="3" t="s">
        <v>22</v>
      </c>
      <c r="C16" s="4"/>
      <c r="D16" s="5"/>
      <c r="E16" s="5"/>
      <c r="F16" s="5"/>
      <c r="G16" s="5"/>
      <c r="H16" s="5"/>
      <c r="I16" s="5"/>
      <c r="J16" s="5"/>
      <c r="K16" s="5"/>
      <c r="L16" s="5"/>
    </row>
    <row r="17" spans="1:12" x14ac:dyDescent="0.2">
      <c r="A17" s="5" t="s">
        <v>23</v>
      </c>
      <c r="B17" s="4" t="s">
        <v>24</v>
      </c>
      <c r="C17" s="4"/>
      <c r="D17" s="5">
        <v>0</v>
      </c>
      <c r="E17" s="5">
        <v>0</v>
      </c>
      <c r="F17" s="5">
        <v>0</v>
      </c>
      <c r="G17" s="5">
        <v>0</v>
      </c>
      <c r="H17" s="5">
        <v>0</v>
      </c>
      <c r="I17" s="5">
        <v>0</v>
      </c>
      <c r="J17" s="5">
        <v>0</v>
      </c>
      <c r="K17" s="5">
        <v>0</v>
      </c>
      <c r="L17" s="5"/>
    </row>
    <row r="18" spans="1:12" x14ac:dyDescent="0.2">
      <c r="A18" s="5" t="s">
        <v>25</v>
      </c>
      <c r="B18" s="4" t="s">
        <v>26</v>
      </c>
      <c r="C18" s="4"/>
      <c r="D18" s="5">
        <v>0</v>
      </c>
      <c r="E18" s="5">
        <v>0</v>
      </c>
      <c r="F18" s="5">
        <v>0</v>
      </c>
      <c r="G18" s="5">
        <v>0</v>
      </c>
      <c r="H18" s="5">
        <v>0</v>
      </c>
      <c r="I18" s="5">
        <v>0</v>
      </c>
      <c r="J18" s="5">
        <v>0</v>
      </c>
      <c r="K18" s="5">
        <v>0</v>
      </c>
      <c r="L18" s="5"/>
    </row>
    <row r="19" spans="1:12" x14ac:dyDescent="0.2">
      <c r="A19" s="5" t="s">
        <v>27</v>
      </c>
      <c r="B19" s="4" t="s">
        <v>28</v>
      </c>
      <c r="C19" s="4"/>
      <c r="D19" s="5">
        <v>0</v>
      </c>
      <c r="E19" s="5">
        <v>0</v>
      </c>
      <c r="F19" s="5">
        <v>0</v>
      </c>
      <c r="G19" s="5">
        <v>0</v>
      </c>
      <c r="H19" s="5">
        <v>0</v>
      </c>
      <c r="I19" s="5">
        <v>0</v>
      </c>
      <c r="J19" s="5">
        <v>0</v>
      </c>
      <c r="K19" s="5">
        <v>0</v>
      </c>
      <c r="L19" s="5"/>
    </row>
    <row r="20" spans="1:12" ht="51" x14ac:dyDescent="0.2">
      <c r="A20" s="2">
        <v>4</v>
      </c>
      <c r="B20" s="3" t="s">
        <v>29</v>
      </c>
      <c r="C20" s="4"/>
      <c r="D20" s="5"/>
      <c r="E20" s="5"/>
      <c r="F20" s="5"/>
      <c r="G20" s="5"/>
      <c r="H20" s="5"/>
      <c r="I20" s="5"/>
      <c r="J20" s="5"/>
      <c r="K20" s="5"/>
      <c r="L20" s="5"/>
    </row>
    <row r="21" spans="1:12" ht="76.5" x14ac:dyDescent="0.2">
      <c r="A21" s="2">
        <v>5</v>
      </c>
      <c r="B21" s="7" t="s">
        <v>48</v>
      </c>
      <c r="C21" s="4"/>
      <c r="D21" s="5"/>
      <c r="E21" s="5"/>
      <c r="F21" s="5"/>
      <c r="G21" s="5"/>
      <c r="H21" s="5"/>
      <c r="I21" s="5"/>
      <c r="J21" s="6">
        <f>SUM(J22:J33)</f>
        <v>2378550.9049438667</v>
      </c>
      <c r="K21" s="6">
        <f>SUM(K22:K33)</f>
        <v>2378550.9049438667</v>
      </c>
      <c r="L21" s="5" t="s">
        <v>73</v>
      </c>
    </row>
    <row r="22" spans="1:12" x14ac:dyDescent="0.2">
      <c r="A22" s="11" t="s">
        <v>49</v>
      </c>
      <c r="B22" s="4" t="s">
        <v>61</v>
      </c>
      <c r="C22" s="10"/>
      <c r="D22" s="11">
        <v>1</v>
      </c>
      <c r="E22" s="6">
        <f t="shared" ref="E22:E33" si="4">(12847600000000000/(102300000*12*22*8))</f>
        <v>59463.772623596669</v>
      </c>
      <c r="F22" s="5">
        <v>0</v>
      </c>
      <c r="G22" s="5">
        <v>0</v>
      </c>
      <c r="H22" s="5">
        <v>1</v>
      </c>
      <c r="I22" s="5">
        <v>1</v>
      </c>
      <c r="J22" s="12">
        <f t="shared" ref="J22:J33" si="5">D22*E22+F22+G22</f>
        <v>59463.772623596669</v>
      </c>
      <c r="K22" s="12">
        <f t="shared" ref="K22:K33" si="6">J22*H22*I22</f>
        <v>59463.772623596669</v>
      </c>
      <c r="L22" s="11"/>
    </row>
    <row r="23" spans="1:12" ht="25.5" x14ac:dyDescent="0.2">
      <c r="A23" s="11" t="s">
        <v>50</v>
      </c>
      <c r="B23" s="4" t="s">
        <v>62</v>
      </c>
      <c r="C23" s="10"/>
      <c r="D23" s="11">
        <f>0.25*8</f>
        <v>2</v>
      </c>
      <c r="E23" s="6">
        <f t="shared" si="4"/>
        <v>59463.772623596669</v>
      </c>
      <c r="F23" s="5">
        <v>0</v>
      </c>
      <c r="G23" s="5">
        <v>0</v>
      </c>
      <c r="H23" s="5">
        <v>1</v>
      </c>
      <c r="I23" s="5">
        <v>1</v>
      </c>
      <c r="J23" s="12">
        <f t="shared" si="5"/>
        <v>118927.54524719334</v>
      </c>
      <c r="K23" s="12">
        <f t="shared" si="6"/>
        <v>118927.54524719334</v>
      </c>
      <c r="L23" s="11"/>
    </row>
    <row r="24" spans="1:12" x14ac:dyDescent="0.2">
      <c r="A24" s="11" t="s">
        <v>51</v>
      </c>
      <c r="B24" s="4" t="s">
        <v>63</v>
      </c>
      <c r="C24" s="10"/>
      <c r="D24" s="11">
        <f>1.25*8</f>
        <v>10</v>
      </c>
      <c r="E24" s="6">
        <f t="shared" si="4"/>
        <v>59463.772623596669</v>
      </c>
      <c r="F24" s="5">
        <v>0</v>
      </c>
      <c r="G24" s="5">
        <v>0</v>
      </c>
      <c r="H24" s="5">
        <v>1</v>
      </c>
      <c r="I24" s="5">
        <v>1</v>
      </c>
      <c r="J24" s="12">
        <f t="shared" si="5"/>
        <v>594637.72623596666</v>
      </c>
      <c r="K24" s="12">
        <f t="shared" si="6"/>
        <v>594637.72623596666</v>
      </c>
      <c r="L24" s="11"/>
    </row>
    <row r="25" spans="1:12" x14ac:dyDescent="0.2">
      <c r="A25" s="11" t="s">
        <v>52</v>
      </c>
      <c r="B25" s="4" t="s">
        <v>64</v>
      </c>
      <c r="C25" s="10"/>
      <c r="D25" s="11">
        <f>0.25*8</f>
        <v>2</v>
      </c>
      <c r="E25" s="6">
        <f t="shared" si="4"/>
        <v>59463.772623596669</v>
      </c>
      <c r="F25" s="5">
        <v>0</v>
      </c>
      <c r="G25" s="5">
        <v>0</v>
      </c>
      <c r="H25" s="5">
        <v>1</v>
      </c>
      <c r="I25" s="5">
        <v>1</v>
      </c>
      <c r="J25" s="12">
        <f t="shared" si="5"/>
        <v>118927.54524719334</v>
      </c>
      <c r="K25" s="12">
        <f t="shared" si="6"/>
        <v>118927.54524719334</v>
      </c>
      <c r="L25" s="11"/>
    </row>
    <row r="26" spans="1:12" x14ac:dyDescent="0.2">
      <c r="A26" s="11" t="s">
        <v>53</v>
      </c>
      <c r="B26" s="4" t="s">
        <v>65</v>
      </c>
      <c r="C26" s="10"/>
      <c r="D26" s="11">
        <f>0.25*8</f>
        <v>2</v>
      </c>
      <c r="E26" s="6">
        <f t="shared" si="4"/>
        <v>59463.772623596669</v>
      </c>
      <c r="F26" s="5">
        <v>0</v>
      </c>
      <c r="G26" s="5">
        <v>0</v>
      </c>
      <c r="H26" s="5">
        <v>1</v>
      </c>
      <c r="I26" s="5">
        <v>1</v>
      </c>
      <c r="J26" s="12">
        <f t="shared" si="5"/>
        <v>118927.54524719334</v>
      </c>
      <c r="K26" s="12">
        <f t="shared" si="6"/>
        <v>118927.54524719334</v>
      </c>
      <c r="L26" s="11"/>
    </row>
    <row r="27" spans="1:12" ht="25.5" x14ac:dyDescent="0.2">
      <c r="A27" s="11" t="s">
        <v>54</v>
      </c>
      <c r="B27" s="4" t="s">
        <v>66</v>
      </c>
      <c r="C27" s="10"/>
      <c r="D27" s="11">
        <f>0.25*8</f>
        <v>2</v>
      </c>
      <c r="E27" s="6">
        <f t="shared" si="4"/>
        <v>59463.772623596669</v>
      </c>
      <c r="F27" s="5">
        <v>0</v>
      </c>
      <c r="G27" s="5">
        <v>0</v>
      </c>
      <c r="H27" s="5">
        <v>1</v>
      </c>
      <c r="I27" s="5">
        <v>1</v>
      </c>
      <c r="J27" s="12">
        <f t="shared" si="5"/>
        <v>118927.54524719334</v>
      </c>
      <c r="K27" s="12">
        <f t="shared" si="6"/>
        <v>118927.54524719334</v>
      </c>
      <c r="L27" s="11"/>
    </row>
    <row r="28" spans="1:12" x14ac:dyDescent="0.2">
      <c r="A28" s="11" t="s">
        <v>55</v>
      </c>
      <c r="B28" s="4" t="s">
        <v>67</v>
      </c>
      <c r="C28" s="10"/>
      <c r="D28" s="11">
        <f>0.25*8</f>
        <v>2</v>
      </c>
      <c r="E28" s="6">
        <f t="shared" si="4"/>
        <v>59463.772623596669</v>
      </c>
      <c r="F28" s="5">
        <v>0</v>
      </c>
      <c r="G28" s="5">
        <v>0</v>
      </c>
      <c r="H28" s="5">
        <v>1</v>
      </c>
      <c r="I28" s="5">
        <v>1</v>
      </c>
      <c r="J28" s="12">
        <f t="shared" si="5"/>
        <v>118927.54524719334</v>
      </c>
      <c r="K28" s="12">
        <f t="shared" si="6"/>
        <v>118927.54524719334</v>
      </c>
      <c r="L28" s="11"/>
    </row>
    <row r="29" spans="1:12" x14ac:dyDescent="0.2">
      <c r="A29" s="11" t="s">
        <v>56</v>
      </c>
      <c r="B29" s="4" t="s">
        <v>68</v>
      </c>
      <c r="C29" s="10"/>
      <c r="D29" s="11">
        <f>1*8</f>
        <v>8</v>
      </c>
      <c r="E29" s="6">
        <f t="shared" si="4"/>
        <v>59463.772623596669</v>
      </c>
      <c r="F29" s="5">
        <v>0</v>
      </c>
      <c r="G29" s="5">
        <v>0</v>
      </c>
      <c r="H29" s="5">
        <v>1</v>
      </c>
      <c r="I29" s="5">
        <v>1</v>
      </c>
      <c r="J29" s="12">
        <f t="shared" si="5"/>
        <v>475710.18098877335</v>
      </c>
      <c r="K29" s="12">
        <f t="shared" si="6"/>
        <v>475710.18098877335</v>
      </c>
      <c r="L29" s="11"/>
    </row>
    <row r="30" spans="1:12" x14ac:dyDescent="0.2">
      <c r="A30" s="11" t="s">
        <v>57</v>
      </c>
      <c r="B30" s="4" t="s">
        <v>69</v>
      </c>
      <c r="C30" s="10"/>
      <c r="D30" s="11">
        <f>0.5*8</f>
        <v>4</v>
      </c>
      <c r="E30" s="6">
        <f t="shared" si="4"/>
        <v>59463.772623596669</v>
      </c>
      <c r="F30" s="5">
        <v>0</v>
      </c>
      <c r="G30" s="5">
        <v>0</v>
      </c>
      <c r="H30" s="5">
        <v>1</v>
      </c>
      <c r="I30" s="5">
        <v>1</v>
      </c>
      <c r="J30" s="12">
        <f t="shared" si="5"/>
        <v>237855.09049438668</v>
      </c>
      <c r="K30" s="12">
        <f t="shared" si="6"/>
        <v>237855.09049438668</v>
      </c>
      <c r="L30" s="11"/>
    </row>
    <row r="31" spans="1:12" x14ac:dyDescent="0.2">
      <c r="A31" s="11" t="s">
        <v>58</v>
      </c>
      <c r="B31" s="4" t="s">
        <v>70</v>
      </c>
      <c r="C31" s="10"/>
      <c r="D31" s="11">
        <f>0.5*8</f>
        <v>4</v>
      </c>
      <c r="E31" s="6">
        <f t="shared" si="4"/>
        <v>59463.772623596669</v>
      </c>
      <c r="F31" s="5">
        <v>0</v>
      </c>
      <c r="G31" s="5">
        <v>0</v>
      </c>
      <c r="H31" s="5">
        <v>1</v>
      </c>
      <c r="I31" s="5">
        <v>1</v>
      </c>
      <c r="J31" s="12">
        <f t="shared" si="5"/>
        <v>237855.09049438668</v>
      </c>
      <c r="K31" s="12">
        <f t="shared" si="6"/>
        <v>237855.09049438668</v>
      </c>
      <c r="L31" s="11"/>
    </row>
    <row r="32" spans="1:12" ht="25.5" x14ac:dyDescent="0.2">
      <c r="A32" s="11" t="s">
        <v>59</v>
      </c>
      <c r="B32" s="4" t="s">
        <v>71</v>
      </c>
      <c r="C32" s="10"/>
      <c r="D32" s="11">
        <f>0.25*8</f>
        <v>2</v>
      </c>
      <c r="E32" s="6">
        <f t="shared" si="4"/>
        <v>59463.772623596669</v>
      </c>
      <c r="F32" s="5">
        <v>0</v>
      </c>
      <c r="G32" s="5">
        <v>0</v>
      </c>
      <c r="H32" s="5">
        <v>1</v>
      </c>
      <c r="I32" s="5">
        <v>1</v>
      </c>
      <c r="J32" s="12">
        <f t="shared" si="5"/>
        <v>118927.54524719334</v>
      </c>
      <c r="K32" s="12">
        <f t="shared" si="6"/>
        <v>118927.54524719334</v>
      </c>
      <c r="L32" s="11"/>
    </row>
    <row r="33" spans="1:12" x14ac:dyDescent="0.2">
      <c r="A33" s="11" t="s">
        <v>60</v>
      </c>
      <c r="B33" s="4" t="s">
        <v>72</v>
      </c>
      <c r="C33" s="10"/>
      <c r="D33" s="11">
        <v>1</v>
      </c>
      <c r="E33" s="6">
        <f t="shared" si="4"/>
        <v>59463.772623596669</v>
      </c>
      <c r="F33" s="5">
        <v>0</v>
      </c>
      <c r="G33" s="5">
        <v>0</v>
      </c>
      <c r="H33" s="5">
        <v>1</v>
      </c>
      <c r="I33" s="5">
        <v>1</v>
      </c>
      <c r="J33" s="12">
        <f t="shared" si="5"/>
        <v>59463.772623596669</v>
      </c>
      <c r="K33" s="12">
        <f t="shared" si="6"/>
        <v>59463.772623596669</v>
      </c>
      <c r="L33" s="11"/>
    </row>
    <row r="34" spans="1:12" x14ac:dyDescent="0.2">
      <c r="A34" s="8">
        <v>6</v>
      </c>
      <c r="B34" s="9" t="s">
        <v>30</v>
      </c>
      <c r="C34" s="10" t="s">
        <v>19</v>
      </c>
      <c r="D34" s="11">
        <v>1</v>
      </c>
      <c r="E34" s="12">
        <f t="shared" ref="E34:E36" si="7">(12847600000000000/(102300000*12*22*8))</f>
        <v>59463.772623596669</v>
      </c>
      <c r="F34" s="11">
        <v>0</v>
      </c>
      <c r="G34" s="11">
        <v>0</v>
      </c>
      <c r="H34" s="11">
        <v>1</v>
      </c>
      <c r="I34" s="11">
        <v>1</v>
      </c>
      <c r="J34" s="12">
        <f>D34*E34+F34+G34</f>
        <v>59463.772623596669</v>
      </c>
      <c r="K34" s="12">
        <f t="shared" ref="K34:K36" si="8">J34*H34*I34</f>
        <v>59463.772623596669</v>
      </c>
      <c r="L34" s="11"/>
    </row>
    <row r="35" spans="1:12" ht="25.5" x14ac:dyDescent="0.2">
      <c r="A35" s="5"/>
      <c r="B35" s="4"/>
      <c r="C35" s="4" t="s">
        <v>20</v>
      </c>
      <c r="D35" s="5">
        <v>1</v>
      </c>
      <c r="E35" s="6">
        <f t="shared" si="7"/>
        <v>59463.772623596669</v>
      </c>
      <c r="F35" s="5">
        <v>0</v>
      </c>
      <c r="G35" s="6">
        <v>30000</v>
      </c>
      <c r="H35" s="5">
        <v>1</v>
      </c>
      <c r="I35" s="5">
        <v>1</v>
      </c>
      <c r="J35" s="6">
        <f t="shared" ref="J35:J36" si="9">D35*E35+F35+G35</f>
        <v>89463.772623596669</v>
      </c>
      <c r="K35" s="6">
        <f t="shared" si="8"/>
        <v>89463.772623596669</v>
      </c>
      <c r="L35" s="5" t="s">
        <v>47</v>
      </c>
    </row>
    <row r="36" spans="1:12" x14ac:dyDescent="0.2">
      <c r="A36" s="5"/>
      <c r="B36" s="4"/>
      <c r="C36" s="4" t="s">
        <v>21</v>
      </c>
      <c r="D36" s="5">
        <v>1</v>
      </c>
      <c r="E36" s="6">
        <f t="shared" si="7"/>
        <v>59463.772623596669</v>
      </c>
      <c r="F36" s="5">
        <v>0</v>
      </c>
      <c r="G36" s="5">
        <v>0</v>
      </c>
      <c r="H36" s="5">
        <v>1</v>
      </c>
      <c r="I36" s="5">
        <v>1</v>
      </c>
      <c r="J36" s="6">
        <f t="shared" si="9"/>
        <v>59463.772623596669</v>
      </c>
      <c r="K36" s="6">
        <f t="shared" si="8"/>
        <v>59463.772623596669</v>
      </c>
      <c r="L36" s="5"/>
    </row>
    <row r="37" spans="1:12" x14ac:dyDescent="0.2">
      <c r="A37" s="5"/>
      <c r="B37" s="20" t="s">
        <v>31</v>
      </c>
      <c r="C37" s="20"/>
      <c r="D37" s="5"/>
      <c r="E37" s="5"/>
      <c r="F37" s="5"/>
      <c r="G37" s="5"/>
      <c r="H37" s="5"/>
      <c r="I37" s="5"/>
      <c r="J37" s="13">
        <f>J8+J13+J14+J15+J21+J34+J35+J36</f>
        <v>303192652.40380347</v>
      </c>
      <c r="K37" s="13">
        <f>K8+K13+K14+K15+K21+K34+K35+K36</f>
        <v>303192652.40380347</v>
      </c>
      <c r="L37" s="5"/>
    </row>
    <row r="38" spans="1:12" x14ac:dyDescent="0.2">
      <c r="A38" s="24" t="s">
        <v>35</v>
      </c>
      <c r="B38" s="25"/>
      <c r="C38" s="25"/>
      <c r="D38" s="25"/>
      <c r="E38" s="25"/>
      <c r="F38" s="25"/>
      <c r="G38" s="25"/>
      <c r="H38" s="25"/>
      <c r="I38" s="25"/>
      <c r="J38" s="25"/>
      <c r="K38" s="25"/>
      <c r="L38" s="26"/>
    </row>
    <row r="39" spans="1:12" ht="51" x14ac:dyDescent="0.2">
      <c r="A39" s="2" t="s">
        <v>4</v>
      </c>
      <c r="B39" s="2" t="s">
        <v>5</v>
      </c>
      <c r="C39" s="2" t="s">
        <v>6</v>
      </c>
      <c r="D39" s="2" t="s">
        <v>7</v>
      </c>
      <c r="E39" s="2" t="s">
        <v>8</v>
      </c>
      <c r="F39" s="2" t="s">
        <v>9</v>
      </c>
      <c r="G39" s="2" t="s">
        <v>10</v>
      </c>
      <c r="H39" s="2" t="s">
        <v>11</v>
      </c>
      <c r="I39" s="2" t="s">
        <v>12</v>
      </c>
      <c r="J39" s="2" t="s">
        <v>13</v>
      </c>
      <c r="K39" s="2" t="s">
        <v>14</v>
      </c>
      <c r="L39" s="2" t="s">
        <v>15</v>
      </c>
    </row>
    <row r="40" spans="1:12" x14ac:dyDescent="0.2">
      <c r="A40" s="2">
        <v>1</v>
      </c>
      <c r="B40" s="3" t="s">
        <v>16</v>
      </c>
      <c r="C40" s="4"/>
      <c r="D40" s="5"/>
      <c r="E40" s="5"/>
      <c r="F40" s="5"/>
      <c r="G40" s="5"/>
      <c r="H40" s="5"/>
      <c r="I40" s="5"/>
      <c r="J40" s="6">
        <f>SUM(J41:J44)</f>
        <v>300397318.86311799</v>
      </c>
      <c r="K40" s="6">
        <f>SUM(K41:K44)</f>
        <v>300397318.86311799</v>
      </c>
      <c r="L40" s="5"/>
    </row>
    <row r="41" spans="1:12" ht="25.5" x14ac:dyDescent="0.2">
      <c r="A41" s="5" t="s">
        <v>17</v>
      </c>
      <c r="B41" s="4" t="s">
        <v>36</v>
      </c>
      <c r="C41" s="4" t="s">
        <v>37</v>
      </c>
      <c r="D41" s="5">
        <v>2</v>
      </c>
      <c r="E41" s="6">
        <f>(12847600000000000/(102300000*12*22*8))</f>
        <v>59463.772623596669</v>
      </c>
      <c r="F41" s="5">
        <v>0</v>
      </c>
      <c r="G41" s="5">
        <v>0</v>
      </c>
      <c r="H41" s="5">
        <v>1</v>
      </c>
      <c r="I41" s="5">
        <v>1</v>
      </c>
      <c r="J41" s="6">
        <f>D41*E41+F41+G41</f>
        <v>118927.54524719334</v>
      </c>
      <c r="K41" s="6">
        <f>J41*H41*I41</f>
        <v>118927.54524719334</v>
      </c>
      <c r="L41" s="5"/>
    </row>
    <row r="42" spans="1:12" ht="38.25" x14ac:dyDescent="0.2">
      <c r="A42" s="5" t="s">
        <v>39</v>
      </c>
      <c r="B42" s="4" t="s">
        <v>38</v>
      </c>
      <c r="C42" s="4" t="s">
        <v>43</v>
      </c>
      <c r="D42" s="5">
        <v>1</v>
      </c>
      <c r="E42" s="6">
        <f>(12847600000000000/(102300000*12*22*8))</f>
        <v>59463.772623596669</v>
      </c>
      <c r="F42" s="5">
        <v>0</v>
      </c>
      <c r="G42" s="6">
        <v>300000000</v>
      </c>
      <c r="H42" s="5">
        <v>1</v>
      </c>
      <c r="I42" s="5">
        <v>1</v>
      </c>
      <c r="J42" s="6">
        <f>D42*E42+F42+G42</f>
        <v>300059463.7726236</v>
      </c>
      <c r="K42" s="6">
        <f t="shared" ref="K42:K47" si="10">J42*H42*I42</f>
        <v>300059463.7726236</v>
      </c>
      <c r="L42" s="5" t="s">
        <v>40</v>
      </c>
    </row>
    <row r="43" spans="1:12" ht="204" x14ac:dyDescent="0.2">
      <c r="A43" s="5" t="s">
        <v>41</v>
      </c>
      <c r="B43" s="4" t="s">
        <v>42</v>
      </c>
      <c r="C43" s="4" t="s">
        <v>43</v>
      </c>
      <c r="D43" s="5">
        <v>1</v>
      </c>
      <c r="E43" s="6">
        <f>(12847600000000000/(102300000*12*22*8))</f>
        <v>59463.772623596669</v>
      </c>
      <c r="F43" s="6">
        <v>50000</v>
      </c>
      <c r="G43" s="5">
        <v>0</v>
      </c>
      <c r="H43" s="5">
        <v>1</v>
      </c>
      <c r="I43" s="5">
        <v>1</v>
      </c>
      <c r="J43" s="6">
        <f>D43*E43+F43+G43</f>
        <v>109463.77262359667</v>
      </c>
      <c r="K43" s="6">
        <f t="shared" si="10"/>
        <v>109463.77262359667</v>
      </c>
      <c r="L43" s="5" t="s">
        <v>44</v>
      </c>
    </row>
    <row r="44" spans="1:12" ht="178.5" x14ac:dyDescent="0.2">
      <c r="A44" s="5" t="s">
        <v>46</v>
      </c>
      <c r="B44" s="4" t="s">
        <v>45</v>
      </c>
      <c r="C44" s="4" t="s">
        <v>43</v>
      </c>
      <c r="D44" s="5">
        <v>1</v>
      </c>
      <c r="E44" s="6">
        <f>(12847600000000000/(102300000*12*22*8))</f>
        <v>59463.772623596669</v>
      </c>
      <c r="F44" s="6">
        <v>50000</v>
      </c>
      <c r="G44" s="5">
        <v>0</v>
      </c>
      <c r="H44" s="5">
        <v>1</v>
      </c>
      <c r="I44" s="5">
        <v>1</v>
      </c>
      <c r="J44" s="6">
        <f>D44*E44+F44+G44</f>
        <v>109463.77262359667</v>
      </c>
      <c r="K44" s="6">
        <f t="shared" si="10"/>
        <v>109463.77262359667</v>
      </c>
      <c r="L44" s="5" t="s">
        <v>44</v>
      </c>
    </row>
    <row r="45" spans="1:12" x14ac:dyDescent="0.2">
      <c r="A45" s="2">
        <v>2</v>
      </c>
      <c r="B45" s="3" t="s">
        <v>18</v>
      </c>
      <c r="C45" s="4" t="s">
        <v>19</v>
      </c>
      <c r="D45" s="5">
        <v>1</v>
      </c>
      <c r="E45" s="6">
        <f t="shared" ref="E45:E47" si="11">(12847600000000000/(102300000*12*22*8))</f>
        <v>59463.772623596669</v>
      </c>
      <c r="F45" s="5">
        <v>0</v>
      </c>
      <c r="G45" s="5">
        <v>0</v>
      </c>
      <c r="H45" s="5">
        <v>1</v>
      </c>
      <c r="I45" s="5">
        <v>1</v>
      </c>
      <c r="J45" s="6">
        <f>D45*E45+F45+G45</f>
        <v>59463.772623596669</v>
      </c>
      <c r="K45" s="6">
        <f t="shared" si="10"/>
        <v>59463.772623596669</v>
      </c>
      <c r="L45" s="5"/>
    </row>
    <row r="46" spans="1:12" ht="25.5" x14ac:dyDescent="0.2">
      <c r="A46" s="5"/>
      <c r="B46" s="4"/>
      <c r="C46" s="4" t="s">
        <v>20</v>
      </c>
      <c r="D46" s="5">
        <v>1</v>
      </c>
      <c r="E46" s="6">
        <f t="shared" si="11"/>
        <v>59463.772623596669</v>
      </c>
      <c r="F46" s="5">
        <v>0</v>
      </c>
      <c r="G46" s="6">
        <v>30000</v>
      </c>
      <c r="H46" s="5">
        <v>1</v>
      </c>
      <c r="I46" s="5">
        <v>1</v>
      </c>
      <c r="J46" s="6">
        <f t="shared" ref="J46:J47" si="12">D46*E46+F46+G46</f>
        <v>89463.772623596669</v>
      </c>
      <c r="K46" s="6">
        <f t="shared" si="10"/>
        <v>89463.772623596669</v>
      </c>
      <c r="L46" s="5" t="s">
        <v>47</v>
      </c>
    </row>
    <row r="47" spans="1:12" x14ac:dyDescent="0.2">
      <c r="A47" s="5"/>
      <c r="B47" s="4"/>
      <c r="C47" s="4" t="s">
        <v>21</v>
      </c>
      <c r="D47" s="5">
        <v>1</v>
      </c>
      <c r="E47" s="6">
        <f t="shared" si="11"/>
        <v>59463.772623596669</v>
      </c>
      <c r="F47" s="5">
        <v>0</v>
      </c>
      <c r="G47" s="5">
        <v>0</v>
      </c>
      <c r="H47" s="5">
        <v>1</v>
      </c>
      <c r="I47" s="5">
        <v>1</v>
      </c>
      <c r="J47" s="6">
        <f t="shared" si="12"/>
        <v>59463.772623596669</v>
      </c>
      <c r="K47" s="6">
        <f t="shared" si="10"/>
        <v>59463.772623596669</v>
      </c>
      <c r="L47" s="5"/>
    </row>
    <row r="48" spans="1:12" ht="25.5" x14ac:dyDescent="0.2">
      <c r="A48" s="2">
        <v>3</v>
      </c>
      <c r="B48" s="3" t="s">
        <v>22</v>
      </c>
      <c r="C48" s="4"/>
      <c r="D48" s="5"/>
      <c r="E48" s="5"/>
      <c r="F48" s="5"/>
      <c r="G48" s="5"/>
      <c r="H48" s="5"/>
      <c r="I48" s="5"/>
      <c r="J48" s="5"/>
      <c r="K48" s="5"/>
      <c r="L48" s="5"/>
    </row>
    <row r="49" spans="1:15" x14ac:dyDescent="0.2">
      <c r="A49" s="5" t="s">
        <v>23</v>
      </c>
      <c r="B49" s="4" t="s">
        <v>24</v>
      </c>
      <c r="C49" s="4"/>
      <c r="D49" s="5">
        <v>0</v>
      </c>
      <c r="E49" s="5">
        <v>0</v>
      </c>
      <c r="F49" s="5">
        <v>0</v>
      </c>
      <c r="G49" s="5">
        <v>0</v>
      </c>
      <c r="H49" s="5">
        <v>0</v>
      </c>
      <c r="I49" s="5">
        <v>0</v>
      </c>
      <c r="J49" s="5">
        <v>0</v>
      </c>
      <c r="K49" s="5">
        <v>0</v>
      </c>
      <c r="L49" s="5"/>
    </row>
    <row r="50" spans="1:15" x14ac:dyDescent="0.2">
      <c r="A50" s="5" t="s">
        <v>25</v>
      </c>
      <c r="B50" s="4" t="s">
        <v>26</v>
      </c>
      <c r="C50" s="4"/>
      <c r="D50" s="5">
        <v>0</v>
      </c>
      <c r="E50" s="5">
        <v>0</v>
      </c>
      <c r="F50" s="5">
        <v>0</v>
      </c>
      <c r="G50" s="5">
        <v>0</v>
      </c>
      <c r="H50" s="5">
        <v>0</v>
      </c>
      <c r="I50" s="5">
        <v>0</v>
      </c>
      <c r="J50" s="5">
        <v>0</v>
      </c>
      <c r="K50" s="5">
        <v>0</v>
      </c>
      <c r="L50" s="5"/>
    </row>
    <row r="51" spans="1:15" x14ac:dyDescent="0.2">
      <c r="A51" s="5" t="s">
        <v>27</v>
      </c>
      <c r="B51" s="4" t="s">
        <v>28</v>
      </c>
      <c r="C51" s="4"/>
      <c r="D51" s="5">
        <v>0</v>
      </c>
      <c r="E51" s="5">
        <v>0</v>
      </c>
      <c r="F51" s="5">
        <v>0</v>
      </c>
      <c r="G51" s="5">
        <v>0</v>
      </c>
      <c r="H51" s="5">
        <v>0</v>
      </c>
      <c r="I51" s="5">
        <v>0</v>
      </c>
      <c r="J51" s="5">
        <v>0</v>
      </c>
      <c r="K51" s="5">
        <v>0</v>
      </c>
      <c r="L51" s="5"/>
    </row>
    <row r="52" spans="1:15" ht="51" x14ac:dyDescent="0.2">
      <c r="A52" s="2">
        <v>4</v>
      </c>
      <c r="B52" s="3" t="s">
        <v>29</v>
      </c>
      <c r="C52" s="4"/>
      <c r="D52" s="5"/>
      <c r="E52" s="5"/>
      <c r="F52" s="5"/>
      <c r="G52" s="5"/>
      <c r="H52" s="5"/>
      <c r="I52" s="5"/>
      <c r="J52" s="5"/>
      <c r="K52" s="5"/>
      <c r="L52" s="5"/>
    </row>
    <row r="53" spans="1:15" ht="76.5" x14ac:dyDescent="0.2">
      <c r="A53" s="2">
        <v>5</v>
      </c>
      <c r="B53" s="7" t="s">
        <v>48</v>
      </c>
      <c r="C53" s="4"/>
      <c r="D53" s="5"/>
      <c r="E53" s="5"/>
      <c r="F53" s="5"/>
      <c r="G53" s="5"/>
      <c r="H53" s="5"/>
      <c r="I53" s="5"/>
      <c r="J53" s="6">
        <f>SUM(J54:J59)</f>
        <v>1902840.7239550934</v>
      </c>
      <c r="K53" s="6">
        <f>SUM(K54:K59)</f>
        <v>1902840.7239550934</v>
      </c>
      <c r="L53" s="5" t="s">
        <v>75</v>
      </c>
    </row>
    <row r="54" spans="1:15" ht="30" x14ac:dyDescent="0.25">
      <c r="A54" s="11" t="s">
        <v>49</v>
      </c>
      <c r="B54" s="4" t="s">
        <v>61</v>
      </c>
      <c r="C54" s="10"/>
      <c r="D54" s="11">
        <v>2</v>
      </c>
      <c r="E54" s="6">
        <f t="shared" ref="E54:E62" si="13">(12847600000000000/(102300000*12*22*8))</f>
        <v>59463.772623596669</v>
      </c>
      <c r="F54" s="5">
        <v>0</v>
      </c>
      <c r="G54" s="5">
        <v>0</v>
      </c>
      <c r="H54" s="5">
        <v>1</v>
      </c>
      <c r="I54" s="5">
        <v>1</v>
      </c>
      <c r="J54" s="12">
        <f t="shared" ref="J54:J59" si="14">D54*E54+F54+G54</f>
        <v>118927.54524719334</v>
      </c>
      <c r="K54" s="12">
        <f t="shared" ref="K54:K62" si="15">J54*H54*I54</f>
        <v>118927.54524719334</v>
      </c>
      <c r="L54" s="11"/>
      <c r="N54" s="15" t="s">
        <v>76</v>
      </c>
      <c r="O54" s="14">
        <f>K37</f>
        <v>303192652.40380347</v>
      </c>
    </row>
    <row r="55" spans="1:15" ht="30" x14ac:dyDescent="0.25">
      <c r="A55" s="11" t="s">
        <v>50</v>
      </c>
      <c r="B55" s="4" t="s">
        <v>62</v>
      </c>
      <c r="C55" s="10"/>
      <c r="D55" s="11">
        <f>0.25*8</f>
        <v>2</v>
      </c>
      <c r="E55" s="6">
        <f t="shared" si="13"/>
        <v>59463.772623596669</v>
      </c>
      <c r="F55" s="5">
        <v>0</v>
      </c>
      <c r="G55" s="5">
        <v>0</v>
      </c>
      <c r="H55" s="5">
        <v>1</v>
      </c>
      <c r="I55" s="5">
        <v>1</v>
      </c>
      <c r="J55" s="12">
        <f t="shared" si="14"/>
        <v>118927.54524719334</v>
      </c>
      <c r="K55" s="12">
        <f t="shared" si="15"/>
        <v>118927.54524719334</v>
      </c>
      <c r="L55" s="11"/>
      <c r="N55" s="15" t="s">
        <v>77</v>
      </c>
      <c r="O55" s="16">
        <f>K63</f>
        <v>302716942.22281468</v>
      </c>
    </row>
    <row r="56" spans="1:15" x14ac:dyDescent="0.2">
      <c r="A56" s="11" t="s">
        <v>51</v>
      </c>
      <c r="B56" s="4" t="s">
        <v>63</v>
      </c>
      <c r="C56" s="10"/>
      <c r="D56" s="11">
        <f>2.25*8</f>
        <v>18</v>
      </c>
      <c r="E56" s="6">
        <f t="shared" si="13"/>
        <v>59463.772623596669</v>
      </c>
      <c r="F56" s="5">
        <v>0</v>
      </c>
      <c r="G56" s="5">
        <v>0</v>
      </c>
      <c r="H56" s="5">
        <v>1</v>
      </c>
      <c r="I56" s="5">
        <v>1</v>
      </c>
      <c r="J56" s="12">
        <f t="shared" si="14"/>
        <v>1070347.9072247401</v>
      </c>
      <c r="K56" s="12">
        <f t="shared" si="15"/>
        <v>1070347.9072247401</v>
      </c>
      <c r="L56" s="11"/>
    </row>
    <row r="57" spans="1:15" x14ac:dyDescent="0.2">
      <c r="A57" s="11" t="s">
        <v>52</v>
      </c>
      <c r="B57" s="4" t="s">
        <v>64</v>
      </c>
      <c r="C57" s="10"/>
      <c r="D57" s="11">
        <f>0.5*8</f>
        <v>4</v>
      </c>
      <c r="E57" s="6">
        <f t="shared" si="13"/>
        <v>59463.772623596669</v>
      </c>
      <c r="F57" s="5">
        <v>0</v>
      </c>
      <c r="G57" s="5">
        <v>0</v>
      </c>
      <c r="H57" s="5">
        <v>1</v>
      </c>
      <c r="I57" s="5">
        <v>1</v>
      </c>
      <c r="J57" s="12">
        <f t="shared" si="14"/>
        <v>237855.09049438668</v>
      </c>
      <c r="K57" s="12">
        <f t="shared" si="15"/>
        <v>237855.09049438668</v>
      </c>
      <c r="L57" s="11"/>
    </row>
    <row r="58" spans="1:15" x14ac:dyDescent="0.2">
      <c r="A58" s="11" t="s">
        <v>53</v>
      </c>
      <c r="B58" s="4" t="s">
        <v>65</v>
      </c>
      <c r="C58" s="10"/>
      <c r="D58" s="11">
        <f>0.5*8</f>
        <v>4</v>
      </c>
      <c r="E58" s="6">
        <f t="shared" si="13"/>
        <v>59463.772623596669</v>
      </c>
      <c r="F58" s="5">
        <v>0</v>
      </c>
      <c r="G58" s="5">
        <v>0</v>
      </c>
      <c r="H58" s="5">
        <v>1</v>
      </c>
      <c r="I58" s="5">
        <v>1</v>
      </c>
      <c r="J58" s="12">
        <f t="shared" si="14"/>
        <v>237855.09049438668</v>
      </c>
      <c r="K58" s="12">
        <f t="shared" si="15"/>
        <v>237855.09049438668</v>
      </c>
      <c r="L58" s="11"/>
    </row>
    <row r="59" spans="1:15" x14ac:dyDescent="0.2">
      <c r="A59" s="11" t="s">
        <v>54</v>
      </c>
      <c r="B59" s="4" t="s">
        <v>74</v>
      </c>
      <c r="C59" s="10"/>
      <c r="D59" s="11">
        <f>0.25*8</f>
        <v>2</v>
      </c>
      <c r="E59" s="6">
        <f t="shared" si="13"/>
        <v>59463.772623596669</v>
      </c>
      <c r="F59" s="5">
        <v>0</v>
      </c>
      <c r="G59" s="5">
        <v>0</v>
      </c>
      <c r="H59" s="5">
        <v>1</v>
      </c>
      <c r="I59" s="5">
        <v>1</v>
      </c>
      <c r="J59" s="12">
        <f t="shared" si="14"/>
        <v>118927.54524719334</v>
      </c>
      <c r="K59" s="12">
        <f t="shared" si="15"/>
        <v>118927.54524719334</v>
      </c>
      <c r="L59" s="11"/>
    </row>
    <row r="60" spans="1:15" x14ac:dyDescent="0.2">
      <c r="A60" s="8">
        <v>6</v>
      </c>
      <c r="B60" s="9" t="s">
        <v>30</v>
      </c>
      <c r="C60" s="10" t="s">
        <v>19</v>
      </c>
      <c r="D60" s="11">
        <v>1</v>
      </c>
      <c r="E60" s="12">
        <f t="shared" si="13"/>
        <v>59463.772623596669</v>
      </c>
      <c r="F60" s="11">
        <v>0</v>
      </c>
      <c r="G60" s="11">
        <v>0</v>
      </c>
      <c r="H60" s="11">
        <v>1</v>
      </c>
      <c r="I60" s="11">
        <v>1</v>
      </c>
      <c r="J60" s="12">
        <f>D60*E60+F60+G60</f>
        <v>59463.772623596669</v>
      </c>
      <c r="K60" s="12">
        <f t="shared" si="15"/>
        <v>59463.772623596669</v>
      </c>
      <c r="L60" s="11"/>
    </row>
    <row r="61" spans="1:15" ht="25.5" x14ac:dyDescent="0.2">
      <c r="A61" s="5"/>
      <c r="B61" s="4"/>
      <c r="C61" s="4" t="s">
        <v>20</v>
      </c>
      <c r="D61" s="5">
        <v>1</v>
      </c>
      <c r="E61" s="6">
        <f t="shared" si="13"/>
        <v>59463.772623596669</v>
      </c>
      <c r="F61" s="5">
        <v>0</v>
      </c>
      <c r="G61" s="6">
        <v>30000</v>
      </c>
      <c r="H61" s="5">
        <v>1</v>
      </c>
      <c r="I61" s="5">
        <v>1</v>
      </c>
      <c r="J61" s="6">
        <f t="shared" ref="J61:J62" si="16">D61*E61+F61+G61</f>
        <v>89463.772623596669</v>
      </c>
      <c r="K61" s="6">
        <f t="shared" si="15"/>
        <v>89463.772623596669</v>
      </c>
      <c r="L61" s="5" t="s">
        <v>47</v>
      </c>
    </row>
    <row r="62" spans="1:15" x14ac:dyDescent="0.2">
      <c r="A62" s="5"/>
      <c r="B62" s="4"/>
      <c r="C62" s="4" t="s">
        <v>21</v>
      </c>
      <c r="D62" s="5">
        <v>1</v>
      </c>
      <c r="E62" s="6">
        <f t="shared" si="13"/>
        <v>59463.772623596669</v>
      </c>
      <c r="F62" s="5">
        <v>0</v>
      </c>
      <c r="G62" s="5">
        <v>0</v>
      </c>
      <c r="H62" s="5">
        <v>1</v>
      </c>
      <c r="I62" s="5">
        <v>1</v>
      </c>
      <c r="J62" s="6">
        <f t="shared" si="16"/>
        <v>59463.772623596669</v>
      </c>
      <c r="K62" s="6">
        <f t="shared" si="15"/>
        <v>59463.772623596669</v>
      </c>
      <c r="L62" s="5"/>
    </row>
    <row r="63" spans="1:15" x14ac:dyDescent="0.2">
      <c r="A63" s="5"/>
      <c r="B63" s="20" t="s">
        <v>31</v>
      </c>
      <c r="C63" s="20"/>
      <c r="D63" s="5"/>
      <c r="E63" s="5"/>
      <c r="F63" s="5"/>
      <c r="G63" s="5"/>
      <c r="H63" s="5"/>
      <c r="I63" s="5"/>
      <c r="J63" s="13">
        <f>J40+J45+J46+J47+J53+J60+J61+J62</f>
        <v>302716942.22281468</v>
      </c>
      <c r="K63" s="13">
        <f>K40+K45+K46+K47+K53+K60+K61+K62</f>
        <v>302716942.22281468</v>
      </c>
      <c r="L63" s="5"/>
    </row>
    <row r="64" spans="1:15" x14ac:dyDescent="0.2">
      <c r="A64" s="1" t="s">
        <v>32</v>
      </c>
    </row>
  </sheetData>
  <mergeCells count="9">
    <mergeCell ref="A1:C1"/>
    <mergeCell ref="A2:C2"/>
    <mergeCell ref="H2:J2"/>
    <mergeCell ref="B63:C63"/>
    <mergeCell ref="A4:L4"/>
    <mergeCell ref="A5:L5"/>
    <mergeCell ref="A6:L6"/>
    <mergeCell ref="A38:L38"/>
    <mergeCell ref="B37:C37"/>
  </mergeCells>
  <phoneticPr fontId="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F9E4C-F9EC-4C67-BAE1-8603DD3E5AE4}">
  <dimension ref="A1:O64"/>
  <sheetViews>
    <sheetView topLeftCell="A49" zoomScaleNormal="100" workbookViewId="0">
      <selection activeCell="D54" sqref="D54:D59"/>
    </sheetView>
  </sheetViews>
  <sheetFormatPr defaultRowHeight="14.25" x14ac:dyDescent="0.2"/>
  <cols>
    <col min="1" max="1" width="5" customWidth="1"/>
    <col min="2" max="2" width="19.75" customWidth="1"/>
    <col min="3" max="3" width="9.125" customWidth="1"/>
    <col min="4" max="4" width="7.375" customWidth="1"/>
    <col min="6" max="7" width="8.375" customWidth="1"/>
    <col min="8" max="8" width="8" customWidth="1"/>
    <col min="10" max="10" width="11" customWidth="1"/>
    <col min="11" max="11" width="10.5" customWidth="1"/>
    <col min="15" max="15" width="10.875" bestFit="1" customWidth="1"/>
  </cols>
  <sheetData>
    <row r="1" spans="1:12" ht="16.5" x14ac:dyDescent="0.2">
      <c r="A1" s="17" t="s">
        <v>0</v>
      </c>
      <c r="B1" s="17"/>
      <c r="C1" s="17"/>
    </row>
    <row r="2" spans="1:12" ht="16.5" x14ac:dyDescent="0.25">
      <c r="A2" s="18" t="s">
        <v>1</v>
      </c>
      <c r="B2" s="18"/>
      <c r="C2" s="18"/>
      <c r="H2" s="19" t="s">
        <v>2</v>
      </c>
      <c r="I2" s="19"/>
      <c r="J2" s="19"/>
    </row>
    <row r="4" spans="1:12" x14ac:dyDescent="0.2">
      <c r="A4" s="21" t="s">
        <v>3</v>
      </c>
      <c r="B4" s="21"/>
      <c r="C4" s="21"/>
      <c r="D4" s="21"/>
      <c r="E4" s="21"/>
      <c r="F4" s="21"/>
      <c r="G4" s="21"/>
      <c r="H4" s="21"/>
      <c r="I4" s="21"/>
      <c r="J4" s="21"/>
      <c r="K4" s="21"/>
      <c r="L4" s="21"/>
    </row>
    <row r="5" spans="1:12" ht="52.5" customHeight="1" x14ac:dyDescent="0.2">
      <c r="A5" s="27" t="s">
        <v>81</v>
      </c>
      <c r="B5" s="22"/>
      <c r="C5" s="22"/>
      <c r="D5" s="22"/>
      <c r="E5" s="22"/>
      <c r="F5" s="22"/>
      <c r="G5" s="22"/>
      <c r="H5" s="22"/>
      <c r="I5" s="22"/>
      <c r="J5" s="22"/>
      <c r="K5" s="22"/>
      <c r="L5" s="22"/>
    </row>
    <row r="6" spans="1:12" x14ac:dyDescent="0.2">
      <c r="A6" s="23" t="s">
        <v>34</v>
      </c>
      <c r="B6" s="23"/>
      <c r="C6" s="23"/>
      <c r="D6" s="23"/>
      <c r="E6" s="23"/>
      <c r="F6" s="23"/>
      <c r="G6" s="23"/>
      <c r="H6" s="23"/>
      <c r="I6" s="23"/>
      <c r="J6" s="23"/>
      <c r="K6" s="23"/>
      <c r="L6" s="23"/>
    </row>
    <row r="7" spans="1:12" ht="51" x14ac:dyDescent="0.2">
      <c r="A7" s="2" t="s">
        <v>4</v>
      </c>
      <c r="B7" s="2" t="s">
        <v>5</v>
      </c>
      <c r="C7" s="2" t="s">
        <v>6</v>
      </c>
      <c r="D7" s="2" t="s">
        <v>7</v>
      </c>
      <c r="E7" s="2" t="s">
        <v>8</v>
      </c>
      <c r="F7" s="2" t="s">
        <v>9</v>
      </c>
      <c r="G7" s="2" t="s">
        <v>10</v>
      </c>
      <c r="H7" s="2" t="s">
        <v>11</v>
      </c>
      <c r="I7" s="2" t="s">
        <v>12</v>
      </c>
      <c r="J7" s="2" t="s">
        <v>13</v>
      </c>
      <c r="K7" s="2" t="s">
        <v>14</v>
      </c>
      <c r="L7" s="2" t="s">
        <v>15</v>
      </c>
    </row>
    <row r="8" spans="1:12" x14ac:dyDescent="0.2">
      <c r="A8" s="2">
        <v>1</v>
      </c>
      <c r="B8" s="3" t="s">
        <v>16</v>
      </c>
      <c r="C8" s="4"/>
      <c r="D8" s="5"/>
      <c r="E8" s="5"/>
      <c r="F8" s="5"/>
      <c r="G8" s="5"/>
      <c r="H8" s="5"/>
      <c r="I8" s="5"/>
      <c r="J8" s="6">
        <f>SUM(J9:J12)</f>
        <v>397318.86311798333</v>
      </c>
      <c r="K8" s="6">
        <f>SUM(K9:K12)</f>
        <v>397318.86311798333</v>
      </c>
      <c r="L8" s="5"/>
    </row>
    <row r="9" spans="1:12" ht="25.5" x14ac:dyDescent="0.2">
      <c r="A9" s="5" t="s">
        <v>17</v>
      </c>
      <c r="B9" s="4" t="s">
        <v>78</v>
      </c>
      <c r="C9" s="4" t="s">
        <v>37</v>
      </c>
      <c r="D9" s="5">
        <v>2</v>
      </c>
      <c r="E9" s="6">
        <f>(12847600000000000/(102300000*12*22*8))</f>
        <v>59463.772623596669</v>
      </c>
      <c r="F9" s="5">
        <v>0</v>
      </c>
      <c r="G9" s="5">
        <v>0</v>
      </c>
      <c r="H9" s="5">
        <v>1</v>
      </c>
      <c r="I9" s="5">
        <v>1</v>
      </c>
      <c r="J9" s="6">
        <f>D9*E9+F9+G9</f>
        <v>118927.54524719334</v>
      </c>
      <c r="K9" s="6">
        <f>J9*H9*I9</f>
        <v>118927.54524719334</v>
      </c>
      <c r="L9" s="5"/>
    </row>
    <row r="10" spans="1:12" x14ac:dyDescent="0.2">
      <c r="A10" s="5" t="s">
        <v>39</v>
      </c>
      <c r="B10" s="4" t="s">
        <v>79</v>
      </c>
      <c r="C10" s="4"/>
      <c r="D10" s="5">
        <v>1</v>
      </c>
      <c r="E10" s="6">
        <f>(12847600000000000/(102300000*12*22*8))</f>
        <v>59463.772623596669</v>
      </c>
      <c r="F10" s="5">
        <v>0</v>
      </c>
      <c r="G10" s="6">
        <v>0</v>
      </c>
      <c r="H10" s="5">
        <v>1</v>
      </c>
      <c r="I10" s="5">
        <v>1</v>
      </c>
      <c r="J10" s="6">
        <f>D10*E10+F10+G10</f>
        <v>59463.772623596669</v>
      </c>
      <c r="K10" s="6">
        <f t="shared" ref="K10:K15" si="0">J10*H10*I10</f>
        <v>59463.772623596669</v>
      </c>
      <c r="L10" s="5"/>
    </row>
    <row r="11" spans="1:12" ht="204" x14ac:dyDescent="0.2">
      <c r="A11" s="5" t="s">
        <v>41</v>
      </c>
      <c r="B11" s="4" t="s">
        <v>42</v>
      </c>
      <c r="C11" s="4" t="s">
        <v>43</v>
      </c>
      <c r="D11" s="5">
        <v>1</v>
      </c>
      <c r="E11" s="6">
        <f>(12847600000000000/(102300000*12*22*8))</f>
        <v>59463.772623596669</v>
      </c>
      <c r="F11" s="6">
        <v>50000</v>
      </c>
      <c r="G11" s="5">
        <v>0</v>
      </c>
      <c r="H11" s="5">
        <v>1</v>
      </c>
      <c r="I11" s="5">
        <v>1</v>
      </c>
      <c r="J11" s="6">
        <f>D11*E11+F11+G11</f>
        <v>109463.77262359667</v>
      </c>
      <c r="K11" s="6">
        <f t="shared" si="0"/>
        <v>109463.77262359667</v>
      </c>
      <c r="L11" s="5" t="s">
        <v>44</v>
      </c>
    </row>
    <row r="12" spans="1:12" ht="178.5" x14ac:dyDescent="0.2">
      <c r="A12" s="5" t="s">
        <v>46</v>
      </c>
      <c r="B12" s="4" t="s">
        <v>45</v>
      </c>
      <c r="C12" s="4" t="s">
        <v>43</v>
      </c>
      <c r="D12" s="5">
        <v>1</v>
      </c>
      <c r="E12" s="6">
        <f>(12847600000000000/(102300000*12*22*8))</f>
        <v>59463.772623596669</v>
      </c>
      <c r="F12" s="6">
        <v>50000</v>
      </c>
      <c r="G12" s="5">
        <v>0</v>
      </c>
      <c r="H12" s="5">
        <v>1</v>
      </c>
      <c r="I12" s="5">
        <v>1</v>
      </c>
      <c r="J12" s="6">
        <f>D12*E12+F12+G12</f>
        <v>109463.77262359667</v>
      </c>
      <c r="K12" s="6">
        <f t="shared" si="0"/>
        <v>109463.77262359667</v>
      </c>
      <c r="L12" s="5" t="s">
        <v>44</v>
      </c>
    </row>
    <row r="13" spans="1:12" x14ac:dyDescent="0.2">
      <c r="A13" s="2">
        <v>2</v>
      </c>
      <c r="B13" s="3" t="s">
        <v>18</v>
      </c>
      <c r="C13" s="4" t="s">
        <v>19</v>
      </c>
      <c r="D13" s="5">
        <v>1</v>
      </c>
      <c r="E13" s="6">
        <f t="shared" ref="E13:E15" si="1">(12847600000000000/(102300000*12*22*8))</f>
        <v>59463.772623596669</v>
      </c>
      <c r="F13" s="5">
        <v>0</v>
      </c>
      <c r="G13" s="5">
        <v>0</v>
      </c>
      <c r="H13" s="5">
        <v>1</v>
      </c>
      <c r="I13" s="5">
        <v>1</v>
      </c>
      <c r="J13" s="6">
        <f>D13*E13+F13+G13</f>
        <v>59463.772623596669</v>
      </c>
      <c r="K13" s="6">
        <f t="shared" si="0"/>
        <v>59463.772623596669</v>
      </c>
      <c r="L13" s="5"/>
    </row>
    <row r="14" spans="1:12" ht="25.5" x14ac:dyDescent="0.2">
      <c r="A14" s="5"/>
      <c r="B14" s="4"/>
      <c r="C14" s="4" t="s">
        <v>20</v>
      </c>
      <c r="D14" s="5">
        <v>1</v>
      </c>
      <c r="E14" s="6">
        <f t="shared" si="1"/>
        <v>59463.772623596669</v>
      </c>
      <c r="F14" s="5">
        <v>0</v>
      </c>
      <c r="G14" s="6">
        <v>30000</v>
      </c>
      <c r="H14" s="5">
        <v>1</v>
      </c>
      <c r="I14" s="5">
        <v>1</v>
      </c>
      <c r="J14" s="6">
        <f t="shared" ref="J14:J15" si="2">D14*E14+F14+G14</f>
        <v>89463.772623596669</v>
      </c>
      <c r="K14" s="6">
        <f t="shared" si="0"/>
        <v>89463.772623596669</v>
      </c>
      <c r="L14" s="5" t="s">
        <v>47</v>
      </c>
    </row>
    <row r="15" spans="1:12" x14ac:dyDescent="0.2">
      <c r="A15" s="5"/>
      <c r="B15" s="4"/>
      <c r="C15" s="4" t="s">
        <v>21</v>
      </c>
      <c r="D15" s="5">
        <v>1</v>
      </c>
      <c r="E15" s="6">
        <f t="shared" si="1"/>
        <v>59463.772623596669</v>
      </c>
      <c r="F15" s="5">
        <v>0</v>
      </c>
      <c r="G15" s="5">
        <v>0</v>
      </c>
      <c r="H15" s="5">
        <v>1</v>
      </c>
      <c r="I15" s="5">
        <v>1</v>
      </c>
      <c r="J15" s="6">
        <f t="shared" si="2"/>
        <v>59463.772623596669</v>
      </c>
      <c r="K15" s="6">
        <f t="shared" si="0"/>
        <v>59463.772623596669</v>
      </c>
      <c r="L15" s="5"/>
    </row>
    <row r="16" spans="1:12" ht="25.5" x14ac:dyDescent="0.2">
      <c r="A16" s="2">
        <v>3</v>
      </c>
      <c r="B16" s="3" t="s">
        <v>22</v>
      </c>
      <c r="C16" s="4"/>
      <c r="D16" s="5"/>
      <c r="E16" s="5"/>
      <c r="F16" s="5"/>
      <c r="G16" s="5"/>
      <c r="H16" s="5"/>
      <c r="I16" s="5"/>
      <c r="J16" s="5"/>
      <c r="K16" s="5"/>
      <c r="L16" s="5"/>
    </row>
    <row r="17" spans="1:12" x14ac:dyDescent="0.2">
      <c r="A17" s="5" t="s">
        <v>23</v>
      </c>
      <c r="B17" s="4" t="s">
        <v>24</v>
      </c>
      <c r="C17" s="4"/>
      <c r="D17" s="5">
        <v>0</v>
      </c>
      <c r="E17" s="5">
        <v>0</v>
      </c>
      <c r="F17" s="5">
        <v>0</v>
      </c>
      <c r="G17" s="5">
        <v>0</v>
      </c>
      <c r="H17" s="5">
        <v>0</v>
      </c>
      <c r="I17" s="5">
        <v>0</v>
      </c>
      <c r="J17" s="5">
        <v>0</v>
      </c>
      <c r="K17" s="5">
        <v>0</v>
      </c>
      <c r="L17" s="5"/>
    </row>
    <row r="18" spans="1:12" x14ac:dyDescent="0.2">
      <c r="A18" s="5" t="s">
        <v>25</v>
      </c>
      <c r="B18" s="4" t="s">
        <v>26</v>
      </c>
      <c r="C18" s="4"/>
      <c r="D18" s="5">
        <v>0</v>
      </c>
      <c r="E18" s="5">
        <v>0</v>
      </c>
      <c r="F18" s="5">
        <v>0</v>
      </c>
      <c r="G18" s="5">
        <v>0</v>
      </c>
      <c r="H18" s="5">
        <v>0</v>
      </c>
      <c r="I18" s="5">
        <v>0</v>
      </c>
      <c r="J18" s="5">
        <v>0</v>
      </c>
      <c r="K18" s="5">
        <v>0</v>
      </c>
      <c r="L18" s="5"/>
    </row>
    <row r="19" spans="1:12" x14ac:dyDescent="0.2">
      <c r="A19" s="5" t="s">
        <v>27</v>
      </c>
      <c r="B19" s="4" t="s">
        <v>28</v>
      </c>
      <c r="C19" s="4"/>
      <c r="D19" s="5">
        <v>0</v>
      </c>
      <c r="E19" s="5">
        <v>0</v>
      </c>
      <c r="F19" s="5">
        <v>0</v>
      </c>
      <c r="G19" s="5">
        <v>0</v>
      </c>
      <c r="H19" s="5">
        <v>0</v>
      </c>
      <c r="I19" s="5">
        <v>0</v>
      </c>
      <c r="J19" s="5">
        <v>0</v>
      </c>
      <c r="K19" s="5">
        <v>0</v>
      </c>
      <c r="L19" s="5"/>
    </row>
    <row r="20" spans="1:12" ht="51" x14ac:dyDescent="0.2">
      <c r="A20" s="2">
        <v>4</v>
      </c>
      <c r="B20" s="3" t="s">
        <v>29</v>
      </c>
      <c r="C20" s="4"/>
      <c r="D20" s="5"/>
      <c r="E20" s="5"/>
      <c r="F20" s="5"/>
      <c r="G20" s="5"/>
      <c r="H20" s="5"/>
      <c r="I20" s="5"/>
      <c r="J20" s="5"/>
      <c r="K20" s="5"/>
      <c r="L20" s="5"/>
    </row>
    <row r="21" spans="1:12" ht="76.5" x14ac:dyDescent="0.2">
      <c r="A21" s="2">
        <v>5</v>
      </c>
      <c r="B21" s="7" t="s">
        <v>48</v>
      </c>
      <c r="C21" s="4"/>
      <c r="D21" s="5"/>
      <c r="E21" s="5"/>
      <c r="F21" s="5"/>
      <c r="G21" s="5"/>
      <c r="H21" s="5"/>
      <c r="I21" s="5"/>
      <c r="J21" s="6">
        <f>SUM(J22:J33)</f>
        <v>1427130.5429663202</v>
      </c>
      <c r="K21" s="6">
        <f>SUM(K22:K33)</f>
        <v>1427130.5429663202</v>
      </c>
      <c r="L21" s="5" t="s">
        <v>80</v>
      </c>
    </row>
    <row r="22" spans="1:12" x14ac:dyDescent="0.2">
      <c r="A22" s="11" t="s">
        <v>49</v>
      </c>
      <c r="B22" s="4" t="s">
        <v>61</v>
      </c>
      <c r="C22" s="10"/>
      <c r="D22" s="11">
        <v>1</v>
      </c>
      <c r="E22" s="6">
        <f t="shared" ref="E22:E36" si="3">(12847600000000000/(102300000*12*22*8))</f>
        <v>59463.772623596669</v>
      </c>
      <c r="F22" s="5">
        <v>0</v>
      </c>
      <c r="G22" s="5">
        <v>0</v>
      </c>
      <c r="H22" s="5">
        <v>1</v>
      </c>
      <c r="I22" s="5">
        <v>1</v>
      </c>
      <c r="J22" s="12">
        <f t="shared" ref="J22:J33" si="4">D22*E22+F22+G22</f>
        <v>59463.772623596669</v>
      </c>
      <c r="K22" s="12">
        <f t="shared" ref="K22:K36" si="5">J22*H22*I22</f>
        <v>59463.772623596669</v>
      </c>
      <c r="L22" s="11"/>
    </row>
    <row r="23" spans="1:12" ht="25.5" x14ac:dyDescent="0.2">
      <c r="A23" s="11" t="s">
        <v>50</v>
      </c>
      <c r="B23" s="4" t="s">
        <v>62</v>
      </c>
      <c r="C23" s="10"/>
      <c r="D23" s="11">
        <v>1</v>
      </c>
      <c r="E23" s="6">
        <f t="shared" si="3"/>
        <v>59463.772623596669</v>
      </c>
      <c r="F23" s="5">
        <v>0</v>
      </c>
      <c r="G23" s="5">
        <v>0</v>
      </c>
      <c r="H23" s="5">
        <v>1</v>
      </c>
      <c r="I23" s="5">
        <v>1</v>
      </c>
      <c r="J23" s="12">
        <f t="shared" si="4"/>
        <v>59463.772623596669</v>
      </c>
      <c r="K23" s="12">
        <f t="shared" si="5"/>
        <v>59463.772623596669</v>
      </c>
      <c r="L23" s="11"/>
    </row>
    <row r="24" spans="1:12" x14ac:dyDescent="0.2">
      <c r="A24" s="11" t="s">
        <v>51</v>
      </c>
      <c r="B24" s="4" t="s">
        <v>63</v>
      </c>
      <c r="C24" s="10"/>
      <c r="D24" s="11">
        <f>0.75*8</f>
        <v>6</v>
      </c>
      <c r="E24" s="6">
        <f t="shared" si="3"/>
        <v>59463.772623596669</v>
      </c>
      <c r="F24" s="5">
        <v>0</v>
      </c>
      <c r="G24" s="5">
        <v>0</v>
      </c>
      <c r="H24" s="5">
        <v>1</v>
      </c>
      <c r="I24" s="5">
        <v>1</v>
      </c>
      <c r="J24" s="12">
        <f t="shared" si="4"/>
        <v>356782.63574158004</v>
      </c>
      <c r="K24" s="12">
        <f t="shared" si="5"/>
        <v>356782.63574158004</v>
      </c>
      <c r="L24" s="11"/>
    </row>
    <row r="25" spans="1:12" x14ac:dyDescent="0.2">
      <c r="A25" s="11" t="s">
        <v>52</v>
      </c>
      <c r="B25" s="4" t="s">
        <v>64</v>
      </c>
      <c r="C25" s="10"/>
      <c r="D25" s="11">
        <f>0.25*8</f>
        <v>2</v>
      </c>
      <c r="E25" s="6">
        <f t="shared" si="3"/>
        <v>59463.772623596669</v>
      </c>
      <c r="F25" s="5">
        <v>0</v>
      </c>
      <c r="G25" s="5">
        <v>0</v>
      </c>
      <c r="H25" s="5">
        <v>1</v>
      </c>
      <c r="I25" s="5">
        <v>1</v>
      </c>
      <c r="J25" s="12">
        <f t="shared" si="4"/>
        <v>118927.54524719334</v>
      </c>
      <c r="K25" s="12">
        <f t="shared" si="5"/>
        <v>118927.54524719334</v>
      </c>
      <c r="L25" s="11"/>
    </row>
    <row r="26" spans="1:12" x14ac:dyDescent="0.2">
      <c r="A26" s="11" t="s">
        <v>53</v>
      </c>
      <c r="B26" s="4" t="s">
        <v>65</v>
      </c>
      <c r="C26" s="10"/>
      <c r="D26" s="11">
        <f>0.25*8</f>
        <v>2</v>
      </c>
      <c r="E26" s="6">
        <f t="shared" si="3"/>
        <v>59463.772623596669</v>
      </c>
      <c r="F26" s="5">
        <v>0</v>
      </c>
      <c r="G26" s="5">
        <v>0</v>
      </c>
      <c r="H26" s="5">
        <v>1</v>
      </c>
      <c r="I26" s="5">
        <v>1</v>
      </c>
      <c r="J26" s="12">
        <f t="shared" si="4"/>
        <v>118927.54524719334</v>
      </c>
      <c r="K26" s="12">
        <f t="shared" si="5"/>
        <v>118927.54524719334</v>
      </c>
      <c r="L26" s="11"/>
    </row>
    <row r="27" spans="1:12" ht="25.5" x14ac:dyDescent="0.2">
      <c r="A27" s="11" t="s">
        <v>54</v>
      </c>
      <c r="B27" s="4" t="s">
        <v>66</v>
      </c>
      <c r="C27" s="10"/>
      <c r="D27" s="11">
        <v>1</v>
      </c>
      <c r="E27" s="6">
        <f t="shared" si="3"/>
        <v>59463.772623596669</v>
      </c>
      <c r="F27" s="5">
        <v>0</v>
      </c>
      <c r="G27" s="5">
        <v>0</v>
      </c>
      <c r="H27" s="5">
        <v>1</v>
      </c>
      <c r="I27" s="5">
        <v>1</v>
      </c>
      <c r="J27" s="12">
        <f t="shared" si="4"/>
        <v>59463.772623596669</v>
      </c>
      <c r="K27" s="12">
        <f t="shared" si="5"/>
        <v>59463.772623596669</v>
      </c>
      <c r="L27" s="11"/>
    </row>
    <row r="28" spans="1:12" x14ac:dyDescent="0.2">
      <c r="A28" s="11" t="s">
        <v>55</v>
      </c>
      <c r="B28" s="4" t="s">
        <v>67</v>
      </c>
      <c r="C28" s="10"/>
      <c r="D28" s="11">
        <v>1</v>
      </c>
      <c r="E28" s="6">
        <f t="shared" si="3"/>
        <v>59463.772623596669</v>
      </c>
      <c r="F28" s="5">
        <v>0</v>
      </c>
      <c r="G28" s="5">
        <v>0</v>
      </c>
      <c r="H28" s="5">
        <v>1</v>
      </c>
      <c r="I28" s="5">
        <v>1</v>
      </c>
      <c r="J28" s="12">
        <f t="shared" si="4"/>
        <v>59463.772623596669</v>
      </c>
      <c r="K28" s="12">
        <f t="shared" si="5"/>
        <v>59463.772623596669</v>
      </c>
      <c r="L28" s="11"/>
    </row>
    <row r="29" spans="1:12" x14ac:dyDescent="0.2">
      <c r="A29" s="11" t="s">
        <v>56</v>
      </c>
      <c r="B29" s="4" t="s">
        <v>68</v>
      </c>
      <c r="C29" s="10"/>
      <c r="D29" s="11">
        <f>0.25*8</f>
        <v>2</v>
      </c>
      <c r="E29" s="6">
        <f t="shared" si="3"/>
        <v>59463.772623596669</v>
      </c>
      <c r="F29" s="5">
        <v>0</v>
      </c>
      <c r="G29" s="5">
        <v>0</v>
      </c>
      <c r="H29" s="5">
        <v>1</v>
      </c>
      <c r="I29" s="5">
        <v>1</v>
      </c>
      <c r="J29" s="12">
        <f t="shared" si="4"/>
        <v>118927.54524719334</v>
      </c>
      <c r="K29" s="12">
        <f t="shared" si="5"/>
        <v>118927.54524719334</v>
      </c>
      <c r="L29" s="11"/>
    </row>
    <row r="30" spans="1:12" x14ac:dyDescent="0.2">
      <c r="A30" s="11" t="s">
        <v>57</v>
      </c>
      <c r="B30" s="4" t="s">
        <v>69</v>
      </c>
      <c r="C30" s="10"/>
      <c r="D30" s="11">
        <v>3</v>
      </c>
      <c r="E30" s="6">
        <f t="shared" si="3"/>
        <v>59463.772623596669</v>
      </c>
      <c r="F30" s="5">
        <v>0</v>
      </c>
      <c r="G30" s="5">
        <v>0</v>
      </c>
      <c r="H30" s="5">
        <v>1</v>
      </c>
      <c r="I30" s="5">
        <v>1</v>
      </c>
      <c r="J30" s="12">
        <f t="shared" si="4"/>
        <v>178391.31787079002</v>
      </c>
      <c r="K30" s="12">
        <f t="shared" si="5"/>
        <v>178391.31787079002</v>
      </c>
      <c r="L30" s="11"/>
    </row>
    <row r="31" spans="1:12" x14ac:dyDescent="0.2">
      <c r="A31" s="11" t="s">
        <v>58</v>
      </c>
      <c r="B31" s="4" t="s">
        <v>70</v>
      </c>
      <c r="C31" s="10"/>
      <c r="D31" s="11">
        <v>2</v>
      </c>
      <c r="E31" s="6">
        <f t="shared" si="3"/>
        <v>59463.772623596669</v>
      </c>
      <c r="F31" s="5">
        <v>0</v>
      </c>
      <c r="G31" s="5">
        <v>0</v>
      </c>
      <c r="H31" s="5">
        <v>1</v>
      </c>
      <c r="I31" s="5">
        <v>1</v>
      </c>
      <c r="J31" s="12">
        <f t="shared" si="4"/>
        <v>118927.54524719334</v>
      </c>
      <c r="K31" s="12">
        <f t="shared" si="5"/>
        <v>118927.54524719334</v>
      </c>
      <c r="L31" s="11"/>
    </row>
    <row r="32" spans="1:12" ht="25.5" x14ac:dyDescent="0.2">
      <c r="A32" s="11" t="s">
        <v>59</v>
      </c>
      <c r="B32" s="4" t="s">
        <v>71</v>
      </c>
      <c r="C32" s="10"/>
      <c r="D32" s="11">
        <f>0.25*8</f>
        <v>2</v>
      </c>
      <c r="E32" s="6">
        <f t="shared" si="3"/>
        <v>59463.772623596669</v>
      </c>
      <c r="F32" s="5">
        <v>0</v>
      </c>
      <c r="G32" s="5">
        <v>0</v>
      </c>
      <c r="H32" s="5">
        <v>1</v>
      </c>
      <c r="I32" s="5">
        <v>1</v>
      </c>
      <c r="J32" s="12">
        <f t="shared" si="4"/>
        <v>118927.54524719334</v>
      </c>
      <c r="K32" s="12">
        <f t="shared" si="5"/>
        <v>118927.54524719334</v>
      </c>
      <c r="L32" s="11"/>
    </row>
    <row r="33" spans="1:12" x14ac:dyDescent="0.2">
      <c r="A33" s="11" t="s">
        <v>60</v>
      </c>
      <c r="B33" s="4" t="s">
        <v>72</v>
      </c>
      <c r="C33" s="10"/>
      <c r="D33" s="11">
        <v>1</v>
      </c>
      <c r="E33" s="6">
        <f t="shared" si="3"/>
        <v>59463.772623596669</v>
      </c>
      <c r="F33" s="5">
        <v>0</v>
      </c>
      <c r="G33" s="5">
        <v>0</v>
      </c>
      <c r="H33" s="5">
        <v>1</v>
      </c>
      <c r="I33" s="5">
        <v>1</v>
      </c>
      <c r="J33" s="12">
        <f t="shared" si="4"/>
        <v>59463.772623596669</v>
      </c>
      <c r="K33" s="12">
        <f t="shared" si="5"/>
        <v>59463.772623596669</v>
      </c>
      <c r="L33" s="11"/>
    </row>
    <row r="34" spans="1:12" x14ac:dyDescent="0.2">
      <c r="A34" s="8">
        <v>6</v>
      </c>
      <c r="B34" s="9" t="s">
        <v>30</v>
      </c>
      <c r="C34" s="10" t="s">
        <v>19</v>
      </c>
      <c r="D34" s="11">
        <v>1</v>
      </c>
      <c r="E34" s="12">
        <f t="shared" si="3"/>
        <v>59463.772623596669</v>
      </c>
      <c r="F34" s="11">
        <v>0</v>
      </c>
      <c r="G34" s="11">
        <v>0</v>
      </c>
      <c r="H34" s="11">
        <v>1</v>
      </c>
      <c r="I34" s="11">
        <v>1</v>
      </c>
      <c r="J34" s="12">
        <f>D34*E34+F34+G34</f>
        <v>59463.772623596669</v>
      </c>
      <c r="K34" s="12">
        <f t="shared" si="5"/>
        <v>59463.772623596669</v>
      </c>
      <c r="L34" s="11"/>
    </row>
    <row r="35" spans="1:12" ht="25.5" x14ac:dyDescent="0.2">
      <c r="A35" s="5"/>
      <c r="B35" s="4"/>
      <c r="C35" s="4" t="s">
        <v>20</v>
      </c>
      <c r="D35" s="5">
        <v>1</v>
      </c>
      <c r="E35" s="6">
        <f t="shared" si="3"/>
        <v>59463.772623596669</v>
      </c>
      <c r="F35" s="5">
        <v>0</v>
      </c>
      <c r="G35" s="6">
        <v>30000</v>
      </c>
      <c r="H35" s="5">
        <v>1</v>
      </c>
      <c r="I35" s="5">
        <v>1</v>
      </c>
      <c r="J35" s="6">
        <f t="shared" ref="J35:J36" si="6">D35*E35+F35+G35</f>
        <v>89463.772623596669</v>
      </c>
      <c r="K35" s="6">
        <f t="shared" si="5"/>
        <v>89463.772623596669</v>
      </c>
      <c r="L35" s="5" t="s">
        <v>47</v>
      </c>
    </row>
    <row r="36" spans="1:12" x14ac:dyDescent="0.2">
      <c r="A36" s="5"/>
      <c r="B36" s="4"/>
      <c r="C36" s="4" t="s">
        <v>21</v>
      </c>
      <c r="D36" s="5">
        <v>1</v>
      </c>
      <c r="E36" s="6">
        <f t="shared" si="3"/>
        <v>59463.772623596669</v>
      </c>
      <c r="F36" s="5">
        <v>0</v>
      </c>
      <c r="G36" s="5">
        <v>0</v>
      </c>
      <c r="H36" s="5">
        <v>1</v>
      </c>
      <c r="I36" s="5">
        <v>1</v>
      </c>
      <c r="J36" s="6">
        <f t="shared" si="6"/>
        <v>59463.772623596669</v>
      </c>
      <c r="K36" s="6">
        <f t="shared" si="5"/>
        <v>59463.772623596669</v>
      </c>
      <c r="L36" s="5"/>
    </row>
    <row r="37" spans="1:12" x14ac:dyDescent="0.2">
      <c r="A37" s="5"/>
      <c r="B37" s="20" t="s">
        <v>31</v>
      </c>
      <c r="C37" s="20"/>
      <c r="D37" s="5"/>
      <c r="E37" s="5"/>
      <c r="F37" s="5"/>
      <c r="G37" s="5"/>
      <c r="H37" s="5"/>
      <c r="I37" s="5"/>
      <c r="J37" s="13">
        <f>J8+J13+J14+J15+J21+J34+J35+J36</f>
        <v>2241232.0418258836</v>
      </c>
      <c r="K37" s="13">
        <f>K8+K13+K14+K15+K21+K34+K35+K36</f>
        <v>2241232.0418258836</v>
      </c>
      <c r="L37" s="5"/>
    </row>
    <row r="38" spans="1:12" x14ac:dyDescent="0.2">
      <c r="A38" s="24" t="s">
        <v>35</v>
      </c>
      <c r="B38" s="25"/>
      <c r="C38" s="25"/>
      <c r="D38" s="25"/>
      <c r="E38" s="25"/>
      <c r="F38" s="25"/>
      <c r="G38" s="25"/>
      <c r="H38" s="25"/>
      <c r="I38" s="25"/>
      <c r="J38" s="25"/>
      <c r="K38" s="25"/>
      <c r="L38" s="26"/>
    </row>
    <row r="39" spans="1:12" ht="51" x14ac:dyDescent="0.2">
      <c r="A39" s="2" t="s">
        <v>4</v>
      </c>
      <c r="B39" s="2" t="s">
        <v>5</v>
      </c>
      <c r="C39" s="2" t="s">
        <v>6</v>
      </c>
      <c r="D39" s="2" t="s">
        <v>7</v>
      </c>
      <c r="E39" s="2" t="s">
        <v>8</v>
      </c>
      <c r="F39" s="2" t="s">
        <v>9</v>
      </c>
      <c r="G39" s="2" t="s">
        <v>10</v>
      </c>
      <c r="H39" s="2" t="s">
        <v>11</v>
      </c>
      <c r="I39" s="2" t="s">
        <v>12</v>
      </c>
      <c r="J39" s="2" t="s">
        <v>13</v>
      </c>
      <c r="K39" s="2" t="s">
        <v>14</v>
      </c>
      <c r="L39" s="2" t="s">
        <v>15</v>
      </c>
    </row>
    <row r="40" spans="1:12" x14ac:dyDescent="0.2">
      <c r="A40" s="2">
        <v>1</v>
      </c>
      <c r="B40" s="3" t="s">
        <v>16</v>
      </c>
      <c r="C40" s="4"/>
      <c r="D40" s="5"/>
      <c r="E40" s="5"/>
      <c r="F40" s="5"/>
      <c r="G40" s="5"/>
      <c r="H40" s="5"/>
      <c r="I40" s="5"/>
      <c r="J40" s="6">
        <f>SUM(J41:J44)</f>
        <v>397318.86311798333</v>
      </c>
      <c r="K40" s="6">
        <f>SUM(K41:K44)</f>
        <v>397318.86311798333</v>
      </c>
      <c r="L40" s="5"/>
    </row>
    <row r="41" spans="1:12" ht="25.5" x14ac:dyDescent="0.2">
      <c r="A41" s="5" t="s">
        <v>17</v>
      </c>
      <c r="B41" s="4" t="s">
        <v>78</v>
      </c>
      <c r="C41" s="4" t="s">
        <v>37</v>
      </c>
      <c r="D41" s="5">
        <v>2</v>
      </c>
      <c r="E41" s="6">
        <f>(12847600000000000/(102300000*12*22*8))</f>
        <v>59463.772623596669</v>
      </c>
      <c r="F41" s="5">
        <v>0</v>
      </c>
      <c r="G41" s="5">
        <v>0</v>
      </c>
      <c r="H41" s="5">
        <v>1</v>
      </c>
      <c r="I41" s="5">
        <v>1</v>
      </c>
      <c r="J41" s="6">
        <f>D41*E41+F41+G41</f>
        <v>118927.54524719334</v>
      </c>
      <c r="K41" s="6">
        <f>J41*H41*I41</f>
        <v>118927.54524719334</v>
      </c>
      <c r="L41" s="5"/>
    </row>
    <row r="42" spans="1:12" x14ac:dyDescent="0.2">
      <c r="A42" s="5" t="s">
        <v>39</v>
      </c>
      <c r="B42" s="4" t="s">
        <v>79</v>
      </c>
      <c r="C42" s="4"/>
      <c r="D42" s="5">
        <v>1</v>
      </c>
      <c r="E42" s="6">
        <f>(12847600000000000/(102300000*12*22*8))</f>
        <v>59463.772623596669</v>
      </c>
      <c r="F42" s="5">
        <v>0</v>
      </c>
      <c r="G42" s="6"/>
      <c r="H42" s="5">
        <v>1</v>
      </c>
      <c r="I42" s="5">
        <v>1</v>
      </c>
      <c r="J42" s="6">
        <f>D42*E42+F42+G42</f>
        <v>59463.772623596669</v>
      </c>
      <c r="K42" s="6">
        <f t="shared" ref="K42:K47" si="7">J42*H42*I42</f>
        <v>59463.772623596669</v>
      </c>
      <c r="L42" s="5"/>
    </row>
    <row r="43" spans="1:12" ht="204" x14ac:dyDescent="0.2">
      <c r="A43" s="5" t="s">
        <v>41</v>
      </c>
      <c r="B43" s="4" t="s">
        <v>42</v>
      </c>
      <c r="C43" s="4" t="s">
        <v>43</v>
      </c>
      <c r="D43" s="5">
        <v>1</v>
      </c>
      <c r="E43" s="6">
        <f>(12847600000000000/(102300000*12*22*8))</f>
        <v>59463.772623596669</v>
      </c>
      <c r="F43" s="6">
        <v>50000</v>
      </c>
      <c r="G43" s="5">
        <v>0</v>
      </c>
      <c r="H43" s="5">
        <v>1</v>
      </c>
      <c r="I43" s="5">
        <v>1</v>
      </c>
      <c r="J43" s="6">
        <f>D43*E43+F43+G43</f>
        <v>109463.77262359667</v>
      </c>
      <c r="K43" s="6">
        <f t="shared" si="7"/>
        <v>109463.77262359667</v>
      </c>
      <c r="L43" s="5" t="s">
        <v>44</v>
      </c>
    </row>
    <row r="44" spans="1:12" ht="178.5" x14ac:dyDescent="0.2">
      <c r="A44" s="5" t="s">
        <v>46</v>
      </c>
      <c r="B44" s="4" t="s">
        <v>45</v>
      </c>
      <c r="C44" s="4" t="s">
        <v>43</v>
      </c>
      <c r="D44" s="5">
        <v>1</v>
      </c>
      <c r="E44" s="6">
        <f>(12847600000000000/(102300000*12*22*8))</f>
        <v>59463.772623596669</v>
      </c>
      <c r="F44" s="6">
        <v>50000</v>
      </c>
      <c r="G44" s="5">
        <v>0</v>
      </c>
      <c r="H44" s="5">
        <v>1</v>
      </c>
      <c r="I44" s="5">
        <v>1</v>
      </c>
      <c r="J44" s="6">
        <f>D44*E44+F44+G44</f>
        <v>109463.77262359667</v>
      </c>
      <c r="K44" s="6">
        <f t="shared" si="7"/>
        <v>109463.77262359667</v>
      </c>
      <c r="L44" s="5" t="s">
        <v>44</v>
      </c>
    </row>
    <row r="45" spans="1:12" x14ac:dyDescent="0.2">
      <c r="A45" s="2">
        <v>2</v>
      </c>
      <c r="B45" s="3" t="s">
        <v>18</v>
      </c>
      <c r="C45" s="4" t="s">
        <v>19</v>
      </c>
      <c r="D45" s="5">
        <v>1</v>
      </c>
      <c r="E45" s="6">
        <f t="shared" ref="E45:E47" si="8">(12847600000000000/(102300000*12*22*8))</f>
        <v>59463.772623596669</v>
      </c>
      <c r="F45" s="5">
        <v>0</v>
      </c>
      <c r="G45" s="5">
        <v>0</v>
      </c>
      <c r="H45" s="5">
        <v>1</v>
      </c>
      <c r="I45" s="5">
        <v>1</v>
      </c>
      <c r="J45" s="6">
        <f>D45*E45+F45+G45</f>
        <v>59463.772623596669</v>
      </c>
      <c r="K45" s="6">
        <f t="shared" si="7"/>
        <v>59463.772623596669</v>
      </c>
      <c r="L45" s="5"/>
    </row>
    <row r="46" spans="1:12" ht="25.5" x14ac:dyDescent="0.2">
      <c r="A46" s="5"/>
      <c r="B46" s="4"/>
      <c r="C46" s="4" t="s">
        <v>20</v>
      </c>
      <c r="D46" s="5">
        <v>1</v>
      </c>
      <c r="E46" s="6">
        <f t="shared" si="8"/>
        <v>59463.772623596669</v>
      </c>
      <c r="F46" s="5">
        <v>0</v>
      </c>
      <c r="G46" s="6">
        <v>30000</v>
      </c>
      <c r="H46" s="5">
        <v>1</v>
      </c>
      <c r="I46" s="5">
        <v>1</v>
      </c>
      <c r="J46" s="6">
        <f t="shared" ref="J46:J47" si="9">D46*E46+F46+G46</f>
        <v>89463.772623596669</v>
      </c>
      <c r="K46" s="6">
        <f t="shared" si="7"/>
        <v>89463.772623596669</v>
      </c>
      <c r="L46" s="5" t="s">
        <v>47</v>
      </c>
    </row>
    <row r="47" spans="1:12" x14ac:dyDescent="0.2">
      <c r="A47" s="5"/>
      <c r="B47" s="4"/>
      <c r="C47" s="4" t="s">
        <v>21</v>
      </c>
      <c r="D47" s="5">
        <v>1</v>
      </c>
      <c r="E47" s="6">
        <f t="shared" si="8"/>
        <v>59463.772623596669</v>
      </c>
      <c r="F47" s="5">
        <v>0</v>
      </c>
      <c r="G47" s="5">
        <v>0</v>
      </c>
      <c r="H47" s="5">
        <v>1</v>
      </c>
      <c r="I47" s="5">
        <v>1</v>
      </c>
      <c r="J47" s="6">
        <f t="shared" si="9"/>
        <v>59463.772623596669</v>
      </c>
      <c r="K47" s="6">
        <f t="shared" si="7"/>
        <v>59463.772623596669</v>
      </c>
      <c r="L47" s="5"/>
    </row>
    <row r="48" spans="1:12" ht="25.5" x14ac:dyDescent="0.2">
      <c r="A48" s="2">
        <v>3</v>
      </c>
      <c r="B48" s="3" t="s">
        <v>22</v>
      </c>
      <c r="C48" s="4"/>
      <c r="D48" s="5"/>
      <c r="E48" s="5"/>
      <c r="F48" s="5"/>
      <c r="G48" s="5"/>
      <c r="H48" s="5"/>
      <c r="I48" s="5"/>
      <c r="J48" s="5"/>
      <c r="K48" s="5"/>
      <c r="L48" s="5"/>
    </row>
    <row r="49" spans="1:15" x14ac:dyDescent="0.2">
      <c r="A49" s="5" t="s">
        <v>23</v>
      </c>
      <c r="B49" s="4" t="s">
        <v>24</v>
      </c>
      <c r="C49" s="4"/>
      <c r="D49" s="5">
        <v>0</v>
      </c>
      <c r="E49" s="5">
        <v>0</v>
      </c>
      <c r="F49" s="5">
        <v>0</v>
      </c>
      <c r="G49" s="5">
        <v>0</v>
      </c>
      <c r="H49" s="5">
        <v>0</v>
      </c>
      <c r="I49" s="5">
        <v>0</v>
      </c>
      <c r="J49" s="5">
        <v>0</v>
      </c>
      <c r="K49" s="5">
        <v>0</v>
      </c>
      <c r="L49" s="5"/>
    </row>
    <row r="50" spans="1:15" x14ac:dyDescent="0.2">
      <c r="A50" s="5" t="s">
        <v>25</v>
      </c>
      <c r="B50" s="4" t="s">
        <v>26</v>
      </c>
      <c r="C50" s="4"/>
      <c r="D50" s="5">
        <v>0</v>
      </c>
      <c r="E50" s="5">
        <v>0</v>
      </c>
      <c r="F50" s="5">
        <v>0</v>
      </c>
      <c r="G50" s="5">
        <v>0</v>
      </c>
      <c r="H50" s="5">
        <v>0</v>
      </c>
      <c r="I50" s="5">
        <v>0</v>
      </c>
      <c r="J50" s="5">
        <v>0</v>
      </c>
      <c r="K50" s="5">
        <v>0</v>
      </c>
      <c r="L50" s="5"/>
    </row>
    <row r="51" spans="1:15" x14ac:dyDescent="0.2">
      <c r="A51" s="5" t="s">
        <v>27</v>
      </c>
      <c r="B51" s="4" t="s">
        <v>28</v>
      </c>
      <c r="C51" s="4"/>
      <c r="D51" s="5">
        <v>0</v>
      </c>
      <c r="E51" s="5">
        <v>0</v>
      </c>
      <c r="F51" s="5">
        <v>0</v>
      </c>
      <c r="G51" s="5">
        <v>0</v>
      </c>
      <c r="H51" s="5">
        <v>0</v>
      </c>
      <c r="I51" s="5">
        <v>0</v>
      </c>
      <c r="J51" s="5">
        <v>0</v>
      </c>
      <c r="K51" s="5">
        <v>0</v>
      </c>
      <c r="L51" s="5"/>
    </row>
    <row r="52" spans="1:15" ht="51" x14ac:dyDescent="0.2">
      <c r="A52" s="2">
        <v>4</v>
      </c>
      <c r="B52" s="3" t="s">
        <v>29</v>
      </c>
      <c r="C52" s="4"/>
      <c r="D52" s="5"/>
      <c r="E52" s="5"/>
      <c r="F52" s="5"/>
      <c r="G52" s="5"/>
      <c r="H52" s="5"/>
      <c r="I52" s="5"/>
      <c r="J52" s="5"/>
      <c r="K52" s="5"/>
      <c r="L52" s="5"/>
    </row>
    <row r="53" spans="1:15" ht="76.5" x14ac:dyDescent="0.2">
      <c r="A53" s="2">
        <v>5</v>
      </c>
      <c r="B53" s="7" t="s">
        <v>48</v>
      </c>
      <c r="C53" s="4"/>
      <c r="D53" s="5"/>
      <c r="E53" s="5"/>
      <c r="F53" s="5"/>
      <c r="G53" s="5"/>
      <c r="H53" s="5"/>
      <c r="I53" s="5"/>
      <c r="J53" s="6">
        <f>SUM(J54:J59)</f>
        <v>1189275.4524719333</v>
      </c>
      <c r="K53" s="6">
        <f>SUM(K54:K59)</f>
        <v>1189275.4524719333</v>
      </c>
      <c r="L53" s="5" t="s">
        <v>82</v>
      </c>
    </row>
    <row r="54" spans="1:15" ht="30" x14ac:dyDescent="0.25">
      <c r="A54" s="11" t="s">
        <v>49</v>
      </c>
      <c r="B54" s="4" t="s">
        <v>61</v>
      </c>
      <c r="C54" s="10"/>
      <c r="D54" s="11">
        <v>1</v>
      </c>
      <c r="E54" s="6">
        <f t="shared" ref="E54:E62" si="10">(12847600000000000/(102300000*12*22*8))</f>
        <v>59463.772623596669</v>
      </c>
      <c r="F54" s="5">
        <v>0</v>
      </c>
      <c r="G54" s="5">
        <v>0</v>
      </c>
      <c r="H54" s="5">
        <v>1</v>
      </c>
      <c r="I54" s="5">
        <v>1</v>
      </c>
      <c r="J54" s="12">
        <f t="shared" ref="J54:J59" si="11">D54*E54+F54+G54</f>
        <v>59463.772623596669</v>
      </c>
      <c r="K54" s="12">
        <f t="shared" ref="K54:K62" si="12">J54*H54*I54</f>
        <v>59463.772623596669</v>
      </c>
      <c r="L54" s="11"/>
      <c r="N54" s="15" t="s">
        <v>76</v>
      </c>
      <c r="O54" s="14">
        <f>K37</f>
        <v>2241232.0418258836</v>
      </c>
    </row>
    <row r="55" spans="1:15" ht="30" x14ac:dyDescent="0.25">
      <c r="A55" s="11" t="s">
        <v>50</v>
      </c>
      <c r="B55" s="4" t="s">
        <v>62</v>
      </c>
      <c r="C55" s="10"/>
      <c r="D55" s="11">
        <v>1</v>
      </c>
      <c r="E55" s="6">
        <f t="shared" si="10"/>
        <v>59463.772623596669</v>
      </c>
      <c r="F55" s="5">
        <v>0</v>
      </c>
      <c r="G55" s="5">
        <v>0</v>
      </c>
      <c r="H55" s="5">
        <v>1</v>
      </c>
      <c r="I55" s="5">
        <v>1</v>
      </c>
      <c r="J55" s="12">
        <f t="shared" si="11"/>
        <v>59463.772623596669</v>
      </c>
      <c r="K55" s="12">
        <f t="shared" si="12"/>
        <v>59463.772623596669</v>
      </c>
      <c r="L55" s="11"/>
      <c r="N55" s="15" t="s">
        <v>77</v>
      </c>
      <c r="O55" s="16">
        <f>K63</f>
        <v>2003376.9513314967</v>
      </c>
    </row>
    <row r="56" spans="1:15" x14ac:dyDescent="0.2">
      <c r="A56" s="11" t="s">
        <v>51</v>
      </c>
      <c r="B56" s="4" t="s">
        <v>63</v>
      </c>
      <c r="C56" s="10"/>
      <c r="D56" s="11">
        <f>1.25*8</f>
        <v>10</v>
      </c>
      <c r="E56" s="6">
        <f t="shared" si="10"/>
        <v>59463.772623596669</v>
      </c>
      <c r="F56" s="5">
        <v>0</v>
      </c>
      <c r="G56" s="5">
        <v>0</v>
      </c>
      <c r="H56" s="5">
        <v>1</v>
      </c>
      <c r="I56" s="5">
        <v>1</v>
      </c>
      <c r="J56" s="12">
        <f t="shared" si="11"/>
        <v>594637.72623596666</v>
      </c>
      <c r="K56" s="12">
        <f t="shared" si="12"/>
        <v>594637.72623596666</v>
      </c>
      <c r="L56" s="11"/>
    </row>
    <row r="57" spans="1:15" x14ac:dyDescent="0.2">
      <c r="A57" s="11" t="s">
        <v>52</v>
      </c>
      <c r="B57" s="4" t="s">
        <v>64</v>
      </c>
      <c r="C57" s="10"/>
      <c r="D57" s="11">
        <v>3</v>
      </c>
      <c r="E57" s="6">
        <f t="shared" si="10"/>
        <v>59463.772623596669</v>
      </c>
      <c r="F57" s="5">
        <v>0</v>
      </c>
      <c r="G57" s="5">
        <v>0</v>
      </c>
      <c r="H57" s="5">
        <v>1</v>
      </c>
      <c r="I57" s="5">
        <v>1</v>
      </c>
      <c r="J57" s="12">
        <f t="shared" si="11"/>
        <v>178391.31787079002</v>
      </c>
      <c r="K57" s="12">
        <f t="shared" si="12"/>
        <v>178391.31787079002</v>
      </c>
      <c r="L57" s="11"/>
    </row>
    <row r="58" spans="1:15" x14ac:dyDescent="0.2">
      <c r="A58" s="11" t="s">
        <v>53</v>
      </c>
      <c r="B58" s="4" t="s">
        <v>65</v>
      </c>
      <c r="C58" s="10"/>
      <c r="D58" s="11">
        <v>3</v>
      </c>
      <c r="E58" s="6">
        <f t="shared" si="10"/>
        <v>59463.772623596669</v>
      </c>
      <c r="F58" s="5">
        <v>0</v>
      </c>
      <c r="G58" s="5">
        <v>0</v>
      </c>
      <c r="H58" s="5">
        <v>1</v>
      </c>
      <c r="I58" s="5">
        <v>1</v>
      </c>
      <c r="J58" s="12">
        <f t="shared" si="11"/>
        <v>178391.31787079002</v>
      </c>
      <c r="K58" s="12">
        <f t="shared" si="12"/>
        <v>178391.31787079002</v>
      </c>
      <c r="L58" s="11"/>
    </row>
    <row r="59" spans="1:15" x14ac:dyDescent="0.2">
      <c r="A59" s="11" t="s">
        <v>54</v>
      </c>
      <c r="B59" s="4" t="s">
        <v>74</v>
      </c>
      <c r="C59" s="10"/>
      <c r="D59" s="11">
        <f>0.25*8</f>
        <v>2</v>
      </c>
      <c r="E59" s="6">
        <f t="shared" si="10"/>
        <v>59463.772623596669</v>
      </c>
      <c r="F59" s="5">
        <v>0</v>
      </c>
      <c r="G59" s="5">
        <v>0</v>
      </c>
      <c r="H59" s="5">
        <v>1</v>
      </c>
      <c r="I59" s="5">
        <v>1</v>
      </c>
      <c r="J59" s="12">
        <f t="shared" si="11"/>
        <v>118927.54524719334</v>
      </c>
      <c r="K59" s="12">
        <f t="shared" si="12"/>
        <v>118927.54524719334</v>
      </c>
      <c r="L59" s="11"/>
    </row>
    <row r="60" spans="1:15" x14ac:dyDescent="0.2">
      <c r="A60" s="8">
        <v>6</v>
      </c>
      <c r="B60" s="9" t="s">
        <v>30</v>
      </c>
      <c r="C60" s="10" t="s">
        <v>19</v>
      </c>
      <c r="D60" s="11">
        <v>1</v>
      </c>
      <c r="E60" s="12">
        <f t="shared" si="10"/>
        <v>59463.772623596669</v>
      </c>
      <c r="F60" s="11">
        <v>0</v>
      </c>
      <c r="G60" s="11">
        <v>0</v>
      </c>
      <c r="H60" s="11">
        <v>1</v>
      </c>
      <c r="I60" s="11">
        <v>1</v>
      </c>
      <c r="J60" s="12">
        <f>D60*E60+F60+G60</f>
        <v>59463.772623596669</v>
      </c>
      <c r="K60" s="12">
        <f t="shared" si="12"/>
        <v>59463.772623596669</v>
      </c>
      <c r="L60" s="11"/>
    </row>
    <row r="61" spans="1:15" ht="25.5" x14ac:dyDescent="0.2">
      <c r="A61" s="5"/>
      <c r="B61" s="4"/>
      <c r="C61" s="4" t="s">
        <v>20</v>
      </c>
      <c r="D61" s="5">
        <v>1</v>
      </c>
      <c r="E61" s="6">
        <f t="shared" si="10"/>
        <v>59463.772623596669</v>
      </c>
      <c r="F61" s="5">
        <v>0</v>
      </c>
      <c r="G61" s="6">
        <v>30000</v>
      </c>
      <c r="H61" s="5">
        <v>1</v>
      </c>
      <c r="I61" s="5">
        <v>1</v>
      </c>
      <c r="J61" s="6">
        <f t="shared" ref="J61:J62" si="13">D61*E61+F61+G61</f>
        <v>89463.772623596669</v>
      </c>
      <c r="K61" s="6">
        <f t="shared" si="12"/>
        <v>89463.772623596669</v>
      </c>
      <c r="L61" s="5" t="s">
        <v>47</v>
      </c>
    </row>
    <row r="62" spans="1:15" x14ac:dyDescent="0.2">
      <c r="A62" s="5"/>
      <c r="B62" s="4"/>
      <c r="C62" s="4" t="s">
        <v>21</v>
      </c>
      <c r="D62" s="5">
        <v>1</v>
      </c>
      <c r="E62" s="6">
        <f t="shared" si="10"/>
        <v>59463.772623596669</v>
      </c>
      <c r="F62" s="5">
        <v>0</v>
      </c>
      <c r="G62" s="5">
        <v>0</v>
      </c>
      <c r="H62" s="5">
        <v>1</v>
      </c>
      <c r="I62" s="5">
        <v>1</v>
      </c>
      <c r="J62" s="6">
        <f t="shared" si="13"/>
        <v>59463.772623596669</v>
      </c>
      <c r="K62" s="6">
        <f t="shared" si="12"/>
        <v>59463.772623596669</v>
      </c>
      <c r="L62" s="5"/>
    </row>
    <row r="63" spans="1:15" x14ac:dyDescent="0.2">
      <c r="A63" s="5"/>
      <c r="B63" s="20" t="s">
        <v>31</v>
      </c>
      <c r="C63" s="20"/>
      <c r="D63" s="5"/>
      <c r="E63" s="5"/>
      <c r="F63" s="5"/>
      <c r="G63" s="5"/>
      <c r="H63" s="5"/>
      <c r="I63" s="5"/>
      <c r="J63" s="13">
        <f>J40+J45+J46+J47+J53+J60+J61+J62</f>
        <v>2003376.9513314967</v>
      </c>
      <c r="K63" s="13">
        <f>K40+K45+K46+K47+K53+K60+K61+K62</f>
        <v>2003376.9513314967</v>
      </c>
      <c r="L63" s="5"/>
    </row>
    <row r="64" spans="1:15" x14ac:dyDescent="0.2">
      <c r="A64" s="1" t="s">
        <v>32</v>
      </c>
    </row>
  </sheetData>
  <mergeCells count="9">
    <mergeCell ref="B37:C37"/>
    <mergeCell ref="A38:L38"/>
    <mergeCell ref="B63:C63"/>
    <mergeCell ref="A1:C1"/>
    <mergeCell ref="A2:C2"/>
    <mergeCell ref="H2:J2"/>
    <mergeCell ref="A4:L4"/>
    <mergeCell ref="A5:L5"/>
    <mergeCell ref="A6:L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20A0D-F3DE-4591-A4D2-EAA09D61E595}">
  <dimension ref="A1:O64"/>
  <sheetViews>
    <sheetView topLeftCell="A19" zoomScaleNormal="100" workbookViewId="0">
      <selection activeCell="B42" sqref="B42"/>
    </sheetView>
  </sheetViews>
  <sheetFormatPr defaultRowHeight="14.25" x14ac:dyDescent="0.2"/>
  <cols>
    <col min="1" max="1" width="5" customWidth="1"/>
    <col min="2" max="2" width="19.75" customWidth="1"/>
    <col min="3" max="3" width="9.125" customWidth="1"/>
    <col min="4" max="4" width="7.375" customWidth="1"/>
    <col min="6" max="7" width="8.375" customWidth="1"/>
    <col min="8" max="8" width="8" customWidth="1"/>
    <col min="10" max="10" width="11" customWidth="1"/>
    <col min="11" max="11" width="10.5" customWidth="1"/>
    <col min="15" max="15" width="10.875" bestFit="1" customWidth="1"/>
  </cols>
  <sheetData>
    <row r="1" spans="1:12" ht="16.5" x14ac:dyDescent="0.2">
      <c r="A1" s="17" t="s">
        <v>0</v>
      </c>
      <c r="B1" s="17"/>
      <c r="C1" s="17"/>
    </row>
    <row r="2" spans="1:12" ht="16.5" x14ac:dyDescent="0.25">
      <c r="A2" s="18" t="s">
        <v>1</v>
      </c>
      <c r="B2" s="18"/>
      <c r="C2" s="18"/>
      <c r="H2" s="19" t="s">
        <v>2</v>
      </c>
      <c r="I2" s="19"/>
      <c r="J2" s="19"/>
    </row>
    <row r="4" spans="1:12" x14ac:dyDescent="0.2">
      <c r="A4" s="21" t="s">
        <v>3</v>
      </c>
      <c r="B4" s="21"/>
      <c r="C4" s="21"/>
      <c r="D4" s="21"/>
      <c r="E4" s="21"/>
      <c r="F4" s="21"/>
      <c r="G4" s="21"/>
      <c r="H4" s="21"/>
      <c r="I4" s="21"/>
      <c r="J4" s="21"/>
      <c r="K4" s="21"/>
      <c r="L4" s="21"/>
    </row>
    <row r="5" spans="1:12" ht="37.5" customHeight="1" x14ac:dyDescent="0.2">
      <c r="A5" s="27" t="s">
        <v>83</v>
      </c>
      <c r="B5" s="22"/>
      <c r="C5" s="22"/>
      <c r="D5" s="22"/>
      <c r="E5" s="22"/>
      <c r="F5" s="22"/>
      <c r="G5" s="22"/>
      <c r="H5" s="22"/>
      <c r="I5" s="22"/>
      <c r="J5" s="22"/>
      <c r="K5" s="22"/>
      <c r="L5" s="22"/>
    </row>
    <row r="6" spans="1:12" x14ac:dyDescent="0.2">
      <c r="A6" s="23" t="s">
        <v>34</v>
      </c>
      <c r="B6" s="23"/>
      <c r="C6" s="23"/>
      <c r="D6" s="23"/>
      <c r="E6" s="23"/>
      <c r="F6" s="23"/>
      <c r="G6" s="23"/>
      <c r="H6" s="23"/>
      <c r="I6" s="23"/>
      <c r="J6" s="23"/>
      <c r="K6" s="23"/>
      <c r="L6" s="23"/>
    </row>
    <row r="7" spans="1:12" ht="51" x14ac:dyDescent="0.2">
      <c r="A7" s="2" t="s">
        <v>4</v>
      </c>
      <c r="B7" s="2" t="s">
        <v>5</v>
      </c>
      <c r="C7" s="2" t="s">
        <v>6</v>
      </c>
      <c r="D7" s="2" t="s">
        <v>7</v>
      </c>
      <c r="E7" s="2" t="s">
        <v>8</v>
      </c>
      <c r="F7" s="2" t="s">
        <v>9</v>
      </c>
      <c r="G7" s="2" t="s">
        <v>10</v>
      </c>
      <c r="H7" s="2" t="s">
        <v>11</v>
      </c>
      <c r="I7" s="2" t="s">
        <v>12</v>
      </c>
      <c r="J7" s="2" t="s">
        <v>13</v>
      </c>
      <c r="K7" s="2" t="s">
        <v>14</v>
      </c>
      <c r="L7" s="2" t="s">
        <v>15</v>
      </c>
    </row>
    <row r="8" spans="1:12" x14ac:dyDescent="0.2">
      <c r="A8" s="2">
        <v>1</v>
      </c>
      <c r="B8" s="3" t="s">
        <v>16</v>
      </c>
      <c r="C8" s="4"/>
      <c r="D8" s="5"/>
      <c r="E8" s="5"/>
      <c r="F8" s="5"/>
      <c r="G8" s="5"/>
      <c r="H8" s="5"/>
      <c r="I8" s="5"/>
      <c r="J8" s="6">
        <f>SUM(J9:J12)</f>
        <v>397318.86311798333</v>
      </c>
      <c r="K8" s="6">
        <f>SUM(K9:K12)</f>
        <v>397318.86311798333</v>
      </c>
      <c r="L8" s="5"/>
    </row>
    <row r="9" spans="1:12" ht="25.5" x14ac:dyDescent="0.2">
      <c r="A9" s="5" t="s">
        <v>17</v>
      </c>
      <c r="B9" s="4" t="s">
        <v>78</v>
      </c>
      <c r="C9" s="4" t="s">
        <v>37</v>
      </c>
      <c r="D9" s="5">
        <v>2</v>
      </c>
      <c r="E9" s="6">
        <f>(12847600000000000/(102300000*12*22*8))</f>
        <v>59463.772623596669</v>
      </c>
      <c r="F9" s="5">
        <v>0</v>
      </c>
      <c r="G9" s="5">
        <v>0</v>
      </c>
      <c r="H9" s="5">
        <v>1</v>
      </c>
      <c r="I9" s="5">
        <v>1</v>
      </c>
      <c r="J9" s="6">
        <f>D9*E9+F9+G9</f>
        <v>118927.54524719334</v>
      </c>
      <c r="K9" s="6">
        <f>J9*H9*I9</f>
        <v>118927.54524719334</v>
      </c>
      <c r="L9" s="5"/>
    </row>
    <row r="10" spans="1:12" x14ac:dyDescent="0.2">
      <c r="A10" s="5" t="s">
        <v>39</v>
      </c>
      <c r="B10" s="4" t="s">
        <v>79</v>
      </c>
      <c r="C10" s="4"/>
      <c r="D10" s="5">
        <v>1</v>
      </c>
      <c r="E10" s="6">
        <f>(12847600000000000/(102300000*12*22*8))</f>
        <v>59463.772623596669</v>
      </c>
      <c r="F10" s="5">
        <v>0</v>
      </c>
      <c r="G10" s="6">
        <v>0</v>
      </c>
      <c r="H10" s="5">
        <v>1</v>
      </c>
      <c r="I10" s="5">
        <v>1</v>
      </c>
      <c r="J10" s="6">
        <f>D10*E10+F10+G10</f>
        <v>59463.772623596669</v>
      </c>
      <c r="K10" s="6">
        <f t="shared" ref="K10:K15" si="0">J10*H10*I10</f>
        <v>59463.772623596669</v>
      </c>
      <c r="L10" s="5"/>
    </row>
    <row r="11" spans="1:12" ht="204" x14ac:dyDescent="0.2">
      <c r="A11" s="5" t="s">
        <v>41</v>
      </c>
      <c r="B11" s="4" t="s">
        <v>42</v>
      </c>
      <c r="C11" s="4" t="s">
        <v>43</v>
      </c>
      <c r="D11" s="5">
        <v>1</v>
      </c>
      <c r="E11" s="6">
        <f>(12847600000000000/(102300000*12*22*8))</f>
        <v>59463.772623596669</v>
      </c>
      <c r="F11" s="6">
        <v>50000</v>
      </c>
      <c r="G11" s="5">
        <v>0</v>
      </c>
      <c r="H11" s="5">
        <v>1</v>
      </c>
      <c r="I11" s="5">
        <v>1</v>
      </c>
      <c r="J11" s="6">
        <f>D11*E11+F11+G11</f>
        <v>109463.77262359667</v>
      </c>
      <c r="K11" s="6">
        <f t="shared" si="0"/>
        <v>109463.77262359667</v>
      </c>
      <c r="L11" s="5" t="s">
        <v>44</v>
      </c>
    </row>
    <row r="12" spans="1:12" ht="178.5" x14ac:dyDescent="0.2">
      <c r="A12" s="5" t="s">
        <v>46</v>
      </c>
      <c r="B12" s="4" t="s">
        <v>45</v>
      </c>
      <c r="C12" s="4" t="s">
        <v>43</v>
      </c>
      <c r="D12" s="5">
        <v>1</v>
      </c>
      <c r="E12" s="6">
        <f>(12847600000000000/(102300000*12*22*8))</f>
        <v>59463.772623596669</v>
      </c>
      <c r="F12" s="6">
        <v>50000</v>
      </c>
      <c r="G12" s="5">
        <v>0</v>
      </c>
      <c r="H12" s="5">
        <v>1</v>
      </c>
      <c r="I12" s="5">
        <v>1</v>
      </c>
      <c r="J12" s="6">
        <f>D12*E12+F12+G12</f>
        <v>109463.77262359667</v>
      </c>
      <c r="K12" s="6">
        <f t="shared" si="0"/>
        <v>109463.77262359667</v>
      </c>
      <c r="L12" s="5" t="s">
        <v>44</v>
      </c>
    </row>
    <row r="13" spans="1:12" x14ac:dyDescent="0.2">
      <c r="A13" s="2">
        <v>2</v>
      </c>
      <c r="B13" s="3" t="s">
        <v>18</v>
      </c>
      <c r="C13" s="4" t="s">
        <v>19</v>
      </c>
      <c r="D13" s="5">
        <v>1</v>
      </c>
      <c r="E13" s="6">
        <f t="shared" ref="E13:E15" si="1">(12847600000000000/(102300000*12*22*8))</f>
        <v>59463.772623596669</v>
      </c>
      <c r="F13" s="5">
        <v>0</v>
      </c>
      <c r="G13" s="5">
        <v>0</v>
      </c>
      <c r="H13" s="5">
        <v>1</v>
      </c>
      <c r="I13" s="5">
        <v>1</v>
      </c>
      <c r="J13" s="6">
        <f>D13*E13+F13+G13</f>
        <v>59463.772623596669</v>
      </c>
      <c r="K13" s="6">
        <f t="shared" si="0"/>
        <v>59463.772623596669</v>
      </c>
      <c r="L13" s="5"/>
    </row>
    <row r="14" spans="1:12" ht="25.5" x14ac:dyDescent="0.2">
      <c r="A14" s="5"/>
      <c r="B14" s="4"/>
      <c r="C14" s="4" t="s">
        <v>20</v>
      </c>
      <c r="D14" s="5">
        <v>1</v>
      </c>
      <c r="E14" s="6">
        <f t="shared" si="1"/>
        <v>59463.772623596669</v>
      </c>
      <c r="F14" s="5">
        <v>0</v>
      </c>
      <c r="G14" s="6">
        <v>30000</v>
      </c>
      <c r="H14" s="5">
        <v>1</v>
      </c>
      <c r="I14" s="5">
        <v>1</v>
      </c>
      <c r="J14" s="6">
        <f t="shared" ref="J14:J15" si="2">D14*E14+F14+G14</f>
        <v>89463.772623596669</v>
      </c>
      <c r="K14" s="6">
        <f t="shared" si="0"/>
        <v>89463.772623596669</v>
      </c>
      <c r="L14" s="5" t="s">
        <v>47</v>
      </c>
    </row>
    <row r="15" spans="1:12" x14ac:dyDescent="0.2">
      <c r="A15" s="5"/>
      <c r="B15" s="4"/>
      <c r="C15" s="4" t="s">
        <v>21</v>
      </c>
      <c r="D15" s="5">
        <v>1</v>
      </c>
      <c r="E15" s="6">
        <f t="shared" si="1"/>
        <v>59463.772623596669</v>
      </c>
      <c r="F15" s="5">
        <v>0</v>
      </c>
      <c r="G15" s="5">
        <v>0</v>
      </c>
      <c r="H15" s="5">
        <v>1</v>
      </c>
      <c r="I15" s="5">
        <v>1</v>
      </c>
      <c r="J15" s="6">
        <f t="shared" si="2"/>
        <v>59463.772623596669</v>
      </c>
      <c r="K15" s="6">
        <f t="shared" si="0"/>
        <v>59463.772623596669</v>
      </c>
      <c r="L15" s="5"/>
    </row>
    <row r="16" spans="1:12" ht="25.5" x14ac:dyDescent="0.2">
      <c r="A16" s="2">
        <v>3</v>
      </c>
      <c r="B16" s="3" t="s">
        <v>22</v>
      </c>
      <c r="C16" s="4"/>
      <c r="D16" s="5"/>
      <c r="E16" s="5"/>
      <c r="F16" s="5"/>
      <c r="G16" s="5"/>
      <c r="H16" s="5"/>
      <c r="I16" s="5"/>
      <c r="J16" s="5"/>
      <c r="K16" s="5"/>
      <c r="L16" s="5"/>
    </row>
    <row r="17" spans="1:12" x14ac:dyDescent="0.2">
      <c r="A17" s="5" t="s">
        <v>23</v>
      </c>
      <c r="B17" s="4" t="s">
        <v>24</v>
      </c>
      <c r="C17" s="4"/>
      <c r="D17" s="5">
        <v>0</v>
      </c>
      <c r="E17" s="5">
        <v>0</v>
      </c>
      <c r="F17" s="5">
        <v>0</v>
      </c>
      <c r="G17" s="5">
        <v>0</v>
      </c>
      <c r="H17" s="5">
        <v>0</v>
      </c>
      <c r="I17" s="5">
        <v>0</v>
      </c>
      <c r="J17" s="5">
        <v>0</v>
      </c>
      <c r="K17" s="5">
        <v>0</v>
      </c>
      <c r="L17" s="5"/>
    </row>
    <row r="18" spans="1:12" x14ac:dyDescent="0.2">
      <c r="A18" s="5" t="s">
        <v>25</v>
      </c>
      <c r="B18" s="4" t="s">
        <v>26</v>
      </c>
      <c r="C18" s="4"/>
      <c r="D18" s="5">
        <v>0</v>
      </c>
      <c r="E18" s="5">
        <v>0</v>
      </c>
      <c r="F18" s="5">
        <v>0</v>
      </c>
      <c r="G18" s="5">
        <v>0</v>
      </c>
      <c r="H18" s="5">
        <v>0</v>
      </c>
      <c r="I18" s="5">
        <v>0</v>
      </c>
      <c r="J18" s="5">
        <v>0</v>
      </c>
      <c r="K18" s="5">
        <v>0</v>
      </c>
      <c r="L18" s="5"/>
    </row>
    <row r="19" spans="1:12" x14ac:dyDescent="0.2">
      <c r="A19" s="5" t="s">
        <v>27</v>
      </c>
      <c r="B19" s="4" t="s">
        <v>28</v>
      </c>
      <c r="C19" s="4"/>
      <c r="D19" s="5">
        <v>0</v>
      </c>
      <c r="E19" s="5">
        <v>0</v>
      </c>
      <c r="F19" s="5">
        <v>0</v>
      </c>
      <c r="G19" s="5">
        <v>0</v>
      </c>
      <c r="H19" s="5">
        <v>0</v>
      </c>
      <c r="I19" s="5">
        <v>0</v>
      </c>
      <c r="J19" s="5">
        <v>0</v>
      </c>
      <c r="K19" s="5">
        <v>0</v>
      </c>
      <c r="L19" s="5"/>
    </row>
    <row r="20" spans="1:12" ht="51" x14ac:dyDescent="0.2">
      <c r="A20" s="2">
        <v>4</v>
      </c>
      <c r="B20" s="3" t="s">
        <v>29</v>
      </c>
      <c r="C20" s="4"/>
      <c r="D20" s="5"/>
      <c r="E20" s="5"/>
      <c r="F20" s="5"/>
      <c r="G20" s="5"/>
      <c r="H20" s="5"/>
      <c r="I20" s="5"/>
      <c r="J20" s="5"/>
      <c r="K20" s="5"/>
      <c r="L20" s="5"/>
    </row>
    <row r="21" spans="1:12" ht="76.5" x14ac:dyDescent="0.2">
      <c r="A21" s="2">
        <v>5</v>
      </c>
      <c r="B21" s="7" t="s">
        <v>48</v>
      </c>
      <c r="C21" s="4"/>
      <c r="D21" s="5"/>
      <c r="E21" s="5"/>
      <c r="F21" s="5"/>
      <c r="G21" s="5"/>
      <c r="H21" s="5"/>
      <c r="I21" s="5"/>
      <c r="J21" s="6">
        <f>SUM(J22:J33)</f>
        <v>3805681.4479101882</v>
      </c>
      <c r="K21" s="6">
        <f>SUM(K22:K33)</f>
        <v>3805681.4479101882</v>
      </c>
      <c r="L21" s="5" t="s">
        <v>84</v>
      </c>
    </row>
    <row r="22" spans="1:12" x14ac:dyDescent="0.2">
      <c r="A22" s="11" t="s">
        <v>49</v>
      </c>
      <c r="B22" s="4" t="s">
        <v>61</v>
      </c>
      <c r="C22" s="10"/>
      <c r="D22" s="11">
        <v>2</v>
      </c>
      <c r="E22" s="6">
        <f t="shared" ref="E22:E36" si="3">(12847600000000000/(102300000*12*22*8))</f>
        <v>59463.772623596669</v>
      </c>
      <c r="F22" s="5">
        <v>0</v>
      </c>
      <c r="G22" s="5">
        <v>0</v>
      </c>
      <c r="H22" s="5">
        <v>1</v>
      </c>
      <c r="I22" s="5">
        <v>1</v>
      </c>
      <c r="J22" s="12">
        <f t="shared" ref="J22:J33" si="4">D22*E22+F22+G22</f>
        <v>118927.54524719334</v>
      </c>
      <c r="K22" s="12">
        <f t="shared" ref="K22:K36" si="5">J22*H22*I22</f>
        <v>118927.54524719334</v>
      </c>
      <c r="L22" s="11"/>
    </row>
    <row r="23" spans="1:12" ht="25.5" x14ac:dyDescent="0.2">
      <c r="A23" s="11" t="s">
        <v>50</v>
      </c>
      <c r="B23" s="4" t="s">
        <v>62</v>
      </c>
      <c r="C23" s="10"/>
      <c r="D23" s="11">
        <v>2</v>
      </c>
      <c r="E23" s="6">
        <f t="shared" si="3"/>
        <v>59463.772623596669</v>
      </c>
      <c r="F23" s="5">
        <v>0</v>
      </c>
      <c r="G23" s="5">
        <v>0</v>
      </c>
      <c r="H23" s="5">
        <v>1</v>
      </c>
      <c r="I23" s="5">
        <v>1</v>
      </c>
      <c r="J23" s="12">
        <f t="shared" si="4"/>
        <v>118927.54524719334</v>
      </c>
      <c r="K23" s="12">
        <f t="shared" si="5"/>
        <v>118927.54524719334</v>
      </c>
      <c r="L23" s="11"/>
    </row>
    <row r="24" spans="1:12" x14ac:dyDescent="0.2">
      <c r="A24" s="11" t="s">
        <v>51</v>
      </c>
      <c r="B24" s="4" t="s">
        <v>63</v>
      </c>
      <c r="C24" s="10"/>
      <c r="D24" s="11">
        <f>4.5*8</f>
        <v>36</v>
      </c>
      <c r="E24" s="6">
        <f t="shared" si="3"/>
        <v>59463.772623596669</v>
      </c>
      <c r="F24" s="5">
        <v>0</v>
      </c>
      <c r="G24" s="5">
        <v>0</v>
      </c>
      <c r="H24" s="5">
        <v>1</v>
      </c>
      <c r="I24" s="5">
        <v>1</v>
      </c>
      <c r="J24" s="12">
        <f t="shared" si="4"/>
        <v>2140695.8144494803</v>
      </c>
      <c r="K24" s="12">
        <f t="shared" si="5"/>
        <v>2140695.8144494803</v>
      </c>
      <c r="L24" s="11"/>
    </row>
    <row r="25" spans="1:12" x14ac:dyDescent="0.2">
      <c r="A25" s="11" t="s">
        <v>52</v>
      </c>
      <c r="B25" s="4" t="s">
        <v>64</v>
      </c>
      <c r="C25" s="10"/>
      <c r="D25" s="11">
        <f>0.25*8</f>
        <v>2</v>
      </c>
      <c r="E25" s="6">
        <f t="shared" si="3"/>
        <v>59463.772623596669</v>
      </c>
      <c r="F25" s="5">
        <v>0</v>
      </c>
      <c r="G25" s="5">
        <v>0</v>
      </c>
      <c r="H25" s="5">
        <v>1</v>
      </c>
      <c r="I25" s="5">
        <v>1</v>
      </c>
      <c r="J25" s="12">
        <f t="shared" si="4"/>
        <v>118927.54524719334</v>
      </c>
      <c r="K25" s="12">
        <f t="shared" si="5"/>
        <v>118927.54524719334</v>
      </c>
      <c r="L25" s="11"/>
    </row>
    <row r="26" spans="1:12" x14ac:dyDescent="0.2">
      <c r="A26" s="11" t="s">
        <v>53</v>
      </c>
      <c r="B26" s="4" t="s">
        <v>65</v>
      </c>
      <c r="C26" s="10"/>
      <c r="D26" s="11">
        <f>0.25*8</f>
        <v>2</v>
      </c>
      <c r="E26" s="6">
        <f t="shared" si="3"/>
        <v>59463.772623596669</v>
      </c>
      <c r="F26" s="5">
        <v>0</v>
      </c>
      <c r="G26" s="5">
        <v>0</v>
      </c>
      <c r="H26" s="5">
        <v>1</v>
      </c>
      <c r="I26" s="5">
        <v>1</v>
      </c>
      <c r="J26" s="12">
        <f t="shared" si="4"/>
        <v>118927.54524719334</v>
      </c>
      <c r="K26" s="12">
        <f t="shared" si="5"/>
        <v>118927.54524719334</v>
      </c>
      <c r="L26" s="11"/>
    </row>
    <row r="27" spans="1:12" ht="25.5" x14ac:dyDescent="0.2">
      <c r="A27" s="11" t="s">
        <v>54</v>
      </c>
      <c r="B27" s="4" t="s">
        <v>66</v>
      </c>
      <c r="C27" s="10"/>
      <c r="D27" s="11">
        <v>2</v>
      </c>
      <c r="E27" s="6">
        <f t="shared" si="3"/>
        <v>59463.772623596669</v>
      </c>
      <c r="F27" s="5">
        <v>0</v>
      </c>
      <c r="G27" s="5">
        <v>0</v>
      </c>
      <c r="H27" s="5">
        <v>1</v>
      </c>
      <c r="I27" s="5">
        <v>1</v>
      </c>
      <c r="J27" s="12">
        <f t="shared" si="4"/>
        <v>118927.54524719334</v>
      </c>
      <c r="K27" s="12">
        <f t="shared" si="5"/>
        <v>118927.54524719334</v>
      </c>
      <c r="L27" s="11"/>
    </row>
    <row r="28" spans="1:12" x14ac:dyDescent="0.2">
      <c r="A28" s="11" t="s">
        <v>55</v>
      </c>
      <c r="B28" s="4" t="s">
        <v>67</v>
      </c>
      <c r="C28" s="10"/>
      <c r="D28" s="11">
        <v>2</v>
      </c>
      <c r="E28" s="6">
        <f t="shared" si="3"/>
        <v>59463.772623596669</v>
      </c>
      <c r="F28" s="5">
        <v>0</v>
      </c>
      <c r="G28" s="5">
        <v>0</v>
      </c>
      <c r="H28" s="5">
        <v>1</v>
      </c>
      <c r="I28" s="5">
        <v>1</v>
      </c>
      <c r="J28" s="12">
        <f t="shared" si="4"/>
        <v>118927.54524719334</v>
      </c>
      <c r="K28" s="12">
        <f t="shared" si="5"/>
        <v>118927.54524719334</v>
      </c>
      <c r="L28" s="11"/>
    </row>
    <row r="29" spans="1:12" x14ac:dyDescent="0.2">
      <c r="A29" s="11" t="s">
        <v>56</v>
      </c>
      <c r="B29" s="4" t="s">
        <v>68</v>
      </c>
      <c r="C29" s="10"/>
      <c r="D29" s="11">
        <v>4</v>
      </c>
      <c r="E29" s="6">
        <f t="shared" si="3"/>
        <v>59463.772623596669</v>
      </c>
      <c r="F29" s="5">
        <v>0</v>
      </c>
      <c r="G29" s="5">
        <v>0</v>
      </c>
      <c r="H29" s="5">
        <v>1</v>
      </c>
      <c r="I29" s="5">
        <v>1</v>
      </c>
      <c r="J29" s="12">
        <f t="shared" si="4"/>
        <v>237855.09049438668</v>
      </c>
      <c r="K29" s="12">
        <f t="shared" si="5"/>
        <v>237855.09049438668</v>
      </c>
      <c r="L29" s="11"/>
    </row>
    <row r="30" spans="1:12" x14ac:dyDescent="0.2">
      <c r="A30" s="11" t="s">
        <v>57</v>
      </c>
      <c r="B30" s="4" t="s">
        <v>69</v>
      </c>
      <c r="C30" s="10"/>
      <c r="D30" s="11">
        <v>4</v>
      </c>
      <c r="E30" s="6">
        <f t="shared" si="3"/>
        <v>59463.772623596669</v>
      </c>
      <c r="F30" s="5">
        <v>0</v>
      </c>
      <c r="G30" s="5">
        <v>0</v>
      </c>
      <c r="H30" s="5">
        <v>1</v>
      </c>
      <c r="I30" s="5">
        <v>1</v>
      </c>
      <c r="J30" s="12">
        <f t="shared" si="4"/>
        <v>237855.09049438668</v>
      </c>
      <c r="K30" s="12">
        <f t="shared" si="5"/>
        <v>237855.09049438668</v>
      </c>
      <c r="L30" s="11"/>
    </row>
    <row r="31" spans="1:12" x14ac:dyDescent="0.2">
      <c r="A31" s="11" t="s">
        <v>58</v>
      </c>
      <c r="B31" s="4" t="s">
        <v>70</v>
      </c>
      <c r="C31" s="10"/>
      <c r="D31" s="11">
        <v>4</v>
      </c>
      <c r="E31" s="6">
        <f t="shared" si="3"/>
        <v>59463.772623596669</v>
      </c>
      <c r="F31" s="5">
        <v>0</v>
      </c>
      <c r="G31" s="5">
        <v>0</v>
      </c>
      <c r="H31" s="5">
        <v>1</v>
      </c>
      <c r="I31" s="5">
        <v>1</v>
      </c>
      <c r="J31" s="12">
        <f t="shared" si="4"/>
        <v>237855.09049438668</v>
      </c>
      <c r="K31" s="12">
        <f t="shared" si="5"/>
        <v>237855.09049438668</v>
      </c>
      <c r="L31" s="11"/>
    </row>
    <row r="32" spans="1:12" ht="25.5" x14ac:dyDescent="0.2">
      <c r="A32" s="11" t="s">
        <v>59</v>
      </c>
      <c r="B32" s="4" t="s">
        <v>71</v>
      </c>
      <c r="C32" s="10"/>
      <c r="D32" s="11">
        <f>0.25*8</f>
        <v>2</v>
      </c>
      <c r="E32" s="6">
        <f t="shared" si="3"/>
        <v>59463.772623596669</v>
      </c>
      <c r="F32" s="5">
        <v>0</v>
      </c>
      <c r="G32" s="5">
        <v>0</v>
      </c>
      <c r="H32" s="5">
        <v>1</v>
      </c>
      <c r="I32" s="5">
        <v>1</v>
      </c>
      <c r="J32" s="12">
        <f t="shared" si="4"/>
        <v>118927.54524719334</v>
      </c>
      <c r="K32" s="12">
        <f t="shared" si="5"/>
        <v>118927.54524719334</v>
      </c>
      <c r="L32" s="11"/>
    </row>
    <row r="33" spans="1:12" x14ac:dyDescent="0.2">
      <c r="A33" s="11" t="s">
        <v>60</v>
      </c>
      <c r="B33" s="4" t="s">
        <v>72</v>
      </c>
      <c r="C33" s="10"/>
      <c r="D33" s="11">
        <v>2</v>
      </c>
      <c r="E33" s="6">
        <f t="shared" si="3"/>
        <v>59463.772623596669</v>
      </c>
      <c r="F33" s="5">
        <v>0</v>
      </c>
      <c r="G33" s="5">
        <v>0</v>
      </c>
      <c r="H33" s="5">
        <v>1</v>
      </c>
      <c r="I33" s="5">
        <v>1</v>
      </c>
      <c r="J33" s="12">
        <f t="shared" si="4"/>
        <v>118927.54524719334</v>
      </c>
      <c r="K33" s="12">
        <f t="shared" si="5"/>
        <v>118927.54524719334</v>
      </c>
      <c r="L33" s="11"/>
    </row>
    <row r="34" spans="1:12" x14ac:dyDescent="0.2">
      <c r="A34" s="8">
        <v>6</v>
      </c>
      <c r="B34" s="9" t="s">
        <v>30</v>
      </c>
      <c r="C34" s="10" t="s">
        <v>19</v>
      </c>
      <c r="D34" s="11">
        <v>1</v>
      </c>
      <c r="E34" s="12">
        <f t="shared" si="3"/>
        <v>59463.772623596669</v>
      </c>
      <c r="F34" s="11">
        <v>0</v>
      </c>
      <c r="G34" s="11">
        <v>0</v>
      </c>
      <c r="H34" s="11">
        <v>1</v>
      </c>
      <c r="I34" s="11">
        <v>1</v>
      </c>
      <c r="J34" s="12">
        <f>D34*E34+F34+G34</f>
        <v>59463.772623596669</v>
      </c>
      <c r="K34" s="12">
        <f t="shared" si="5"/>
        <v>59463.772623596669</v>
      </c>
      <c r="L34" s="11"/>
    </row>
    <row r="35" spans="1:12" ht="25.5" x14ac:dyDescent="0.2">
      <c r="A35" s="5"/>
      <c r="B35" s="4"/>
      <c r="C35" s="4" t="s">
        <v>20</v>
      </c>
      <c r="D35" s="5">
        <v>1</v>
      </c>
      <c r="E35" s="6">
        <f t="shared" si="3"/>
        <v>59463.772623596669</v>
      </c>
      <c r="F35" s="5">
        <v>0</v>
      </c>
      <c r="G35" s="6">
        <v>30000</v>
      </c>
      <c r="H35" s="5">
        <v>1</v>
      </c>
      <c r="I35" s="5">
        <v>1</v>
      </c>
      <c r="J35" s="6">
        <f t="shared" ref="J35:J36" si="6">D35*E35+F35+G35</f>
        <v>89463.772623596669</v>
      </c>
      <c r="K35" s="6">
        <f t="shared" si="5"/>
        <v>89463.772623596669</v>
      </c>
      <c r="L35" s="5" t="s">
        <v>47</v>
      </c>
    </row>
    <row r="36" spans="1:12" x14ac:dyDescent="0.2">
      <c r="A36" s="5"/>
      <c r="B36" s="4"/>
      <c r="C36" s="4" t="s">
        <v>21</v>
      </c>
      <c r="D36" s="5">
        <v>1</v>
      </c>
      <c r="E36" s="6">
        <f t="shared" si="3"/>
        <v>59463.772623596669</v>
      </c>
      <c r="F36" s="5">
        <v>0</v>
      </c>
      <c r="G36" s="5">
        <v>0</v>
      </c>
      <c r="H36" s="5">
        <v>1</v>
      </c>
      <c r="I36" s="5">
        <v>1</v>
      </c>
      <c r="J36" s="6">
        <f t="shared" si="6"/>
        <v>59463.772623596669</v>
      </c>
      <c r="K36" s="6">
        <f t="shared" si="5"/>
        <v>59463.772623596669</v>
      </c>
      <c r="L36" s="5"/>
    </row>
    <row r="37" spans="1:12" x14ac:dyDescent="0.2">
      <c r="A37" s="5"/>
      <c r="B37" s="20" t="s">
        <v>31</v>
      </c>
      <c r="C37" s="20"/>
      <c r="D37" s="5"/>
      <c r="E37" s="5"/>
      <c r="F37" s="5"/>
      <c r="G37" s="5"/>
      <c r="H37" s="5"/>
      <c r="I37" s="5"/>
      <c r="J37" s="13">
        <f>J8+J13+J14+J15+J21+J34+J35+J36</f>
        <v>4619782.9467697516</v>
      </c>
      <c r="K37" s="13">
        <f>K8+K13+K14+K15+K21+K34+K35+K36</f>
        <v>4619782.9467697516</v>
      </c>
      <c r="L37" s="5"/>
    </row>
    <row r="38" spans="1:12" x14ac:dyDescent="0.2">
      <c r="A38" s="24" t="s">
        <v>35</v>
      </c>
      <c r="B38" s="25"/>
      <c r="C38" s="25"/>
      <c r="D38" s="25"/>
      <c r="E38" s="25"/>
      <c r="F38" s="25"/>
      <c r="G38" s="25"/>
      <c r="H38" s="25"/>
      <c r="I38" s="25"/>
      <c r="J38" s="25"/>
      <c r="K38" s="25"/>
      <c r="L38" s="26"/>
    </row>
    <row r="39" spans="1:12" ht="51" x14ac:dyDescent="0.2">
      <c r="A39" s="2" t="s">
        <v>4</v>
      </c>
      <c r="B39" s="2" t="s">
        <v>5</v>
      </c>
      <c r="C39" s="2" t="s">
        <v>6</v>
      </c>
      <c r="D39" s="2" t="s">
        <v>7</v>
      </c>
      <c r="E39" s="2" t="s">
        <v>8</v>
      </c>
      <c r="F39" s="2" t="s">
        <v>9</v>
      </c>
      <c r="G39" s="2" t="s">
        <v>10</v>
      </c>
      <c r="H39" s="2" t="s">
        <v>11</v>
      </c>
      <c r="I39" s="2" t="s">
        <v>12</v>
      </c>
      <c r="J39" s="2" t="s">
        <v>13</v>
      </c>
      <c r="K39" s="2" t="s">
        <v>14</v>
      </c>
      <c r="L39" s="2" t="s">
        <v>15</v>
      </c>
    </row>
    <row r="40" spans="1:12" x14ac:dyDescent="0.2">
      <c r="A40" s="2">
        <v>1</v>
      </c>
      <c r="B40" s="3" t="s">
        <v>16</v>
      </c>
      <c r="C40" s="4"/>
      <c r="D40" s="5"/>
      <c r="E40" s="5"/>
      <c r="F40" s="5"/>
      <c r="G40" s="5"/>
      <c r="H40" s="5"/>
      <c r="I40" s="5"/>
      <c r="J40" s="6">
        <f>SUM(J41:J44)</f>
        <v>397318.86311798333</v>
      </c>
      <c r="K40" s="6">
        <f>SUM(K41:K44)</f>
        <v>397318.86311798333</v>
      </c>
      <c r="L40" s="5"/>
    </row>
    <row r="41" spans="1:12" ht="25.5" x14ac:dyDescent="0.2">
      <c r="A41" s="5" t="s">
        <v>17</v>
      </c>
      <c r="B41" s="4" t="s">
        <v>78</v>
      </c>
      <c r="C41" s="4" t="s">
        <v>37</v>
      </c>
      <c r="D41" s="5">
        <v>2</v>
      </c>
      <c r="E41" s="6">
        <f>(12847600000000000/(102300000*12*22*8))</f>
        <v>59463.772623596669</v>
      </c>
      <c r="F41" s="5">
        <v>0</v>
      </c>
      <c r="G41" s="5">
        <v>0</v>
      </c>
      <c r="H41" s="5">
        <v>1</v>
      </c>
      <c r="I41" s="5">
        <v>1</v>
      </c>
      <c r="J41" s="6">
        <f>D41*E41+F41+G41</f>
        <v>118927.54524719334</v>
      </c>
      <c r="K41" s="6">
        <f>J41*H41*I41</f>
        <v>118927.54524719334</v>
      </c>
      <c r="L41" s="5"/>
    </row>
    <row r="42" spans="1:12" x14ac:dyDescent="0.2">
      <c r="A42" s="5" t="s">
        <v>39</v>
      </c>
      <c r="B42" s="4" t="s">
        <v>79</v>
      </c>
      <c r="C42" s="4"/>
      <c r="D42" s="5">
        <v>1</v>
      </c>
      <c r="E42" s="6">
        <f>(12847600000000000/(102300000*12*22*8))</f>
        <v>59463.772623596669</v>
      </c>
      <c r="F42" s="5">
        <v>0</v>
      </c>
      <c r="G42" s="6"/>
      <c r="H42" s="5">
        <v>1</v>
      </c>
      <c r="I42" s="5">
        <v>1</v>
      </c>
      <c r="J42" s="6">
        <f>D42*E42+F42+G42</f>
        <v>59463.772623596669</v>
      </c>
      <c r="K42" s="6">
        <f t="shared" ref="K42:K47" si="7">J42*H42*I42</f>
        <v>59463.772623596669</v>
      </c>
      <c r="L42" s="5"/>
    </row>
    <row r="43" spans="1:12" ht="204" x14ac:dyDescent="0.2">
      <c r="A43" s="5" t="s">
        <v>41</v>
      </c>
      <c r="B43" s="4" t="s">
        <v>42</v>
      </c>
      <c r="C43" s="4" t="s">
        <v>43</v>
      </c>
      <c r="D43" s="5">
        <v>1</v>
      </c>
      <c r="E43" s="6">
        <f>(12847600000000000/(102300000*12*22*8))</f>
        <v>59463.772623596669</v>
      </c>
      <c r="F43" s="6">
        <v>50000</v>
      </c>
      <c r="G43" s="5">
        <v>0</v>
      </c>
      <c r="H43" s="5">
        <v>1</v>
      </c>
      <c r="I43" s="5">
        <v>1</v>
      </c>
      <c r="J43" s="6">
        <f>D43*E43+F43+G43</f>
        <v>109463.77262359667</v>
      </c>
      <c r="K43" s="6">
        <f t="shared" si="7"/>
        <v>109463.77262359667</v>
      </c>
      <c r="L43" s="5" t="s">
        <v>44</v>
      </c>
    </row>
    <row r="44" spans="1:12" ht="178.5" x14ac:dyDescent="0.2">
      <c r="A44" s="5" t="s">
        <v>46</v>
      </c>
      <c r="B44" s="4" t="s">
        <v>45</v>
      </c>
      <c r="C44" s="4" t="s">
        <v>43</v>
      </c>
      <c r="D44" s="5">
        <v>1</v>
      </c>
      <c r="E44" s="6">
        <f>(12847600000000000/(102300000*12*22*8))</f>
        <v>59463.772623596669</v>
      </c>
      <c r="F44" s="6">
        <v>50000</v>
      </c>
      <c r="G44" s="5">
        <v>0</v>
      </c>
      <c r="H44" s="5">
        <v>1</v>
      </c>
      <c r="I44" s="5">
        <v>1</v>
      </c>
      <c r="J44" s="6">
        <f>D44*E44+F44+G44</f>
        <v>109463.77262359667</v>
      </c>
      <c r="K44" s="6">
        <f t="shared" si="7"/>
        <v>109463.77262359667</v>
      </c>
      <c r="L44" s="5" t="s">
        <v>44</v>
      </c>
    </row>
    <row r="45" spans="1:12" x14ac:dyDescent="0.2">
      <c r="A45" s="2">
        <v>2</v>
      </c>
      <c r="B45" s="3" t="s">
        <v>18</v>
      </c>
      <c r="C45" s="4" t="s">
        <v>19</v>
      </c>
      <c r="D45" s="5">
        <v>1</v>
      </c>
      <c r="E45" s="6">
        <f t="shared" ref="E45:E47" si="8">(12847600000000000/(102300000*12*22*8))</f>
        <v>59463.772623596669</v>
      </c>
      <c r="F45" s="5">
        <v>0</v>
      </c>
      <c r="G45" s="5">
        <v>0</v>
      </c>
      <c r="H45" s="5">
        <v>1</v>
      </c>
      <c r="I45" s="5">
        <v>1</v>
      </c>
      <c r="J45" s="6">
        <f>D45*E45+F45+G45</f>
        <v>59463.772623596669</v>
      </c>
      <c r="K45" s="6">
        <f t="shared" si="7"/>
        <v>59463.772623596669</v>
      </c>
      <c r="L45" s="5"/>
    </row>
    <row r="46" spans="1:12" ht="25.5" x14ac:dyDescent="0.2">
      <c r="A46" s="5"/>
      <c r="B46" s="4"/>
      <c r="C46" s="4" t="s">
        <v>20</v>
      </c>
      <c r="D46" s="5">
        <v>1</v>
      </c>
      <c r="E46" s="6">
        <f t="shared" si="8"/>
        <v>59463.772623596669</v>
      </c>
      <c r="F46" s="5">
        <v>0</v>
      </c>
      <c r="G46" s="6">
        <v>30000</v>
      </c>
      <c r="H46" s="5">
        <v>1</v>
      </c>
      <c r="I46" s="5">
        <v>1</v>
      </c>
      <c r="J46" s="6">
        <f t="shared" ref="J46:J47" si="9">D46*E46+F46+G46</f>
        <v>89463.772623596669</v>
      </c>
      <c r="K46" s="6">
        <f t="shared" si="7"/>
        <v>89463.772623596669</v>
      </c>
      <c r="L46" s="5" t="s">
        <v>47</v>
      </c>
    </row>
    <row r="47" spans="1:12" x14ac:dyDescent="0.2">
      <c r="A47" s="5"/>
      <c r="B47" s="4"/>
      <c r="C47" s="4" t="s">
        <v>21</v>
      </c>
      <c r="D47" s="5">
        <v>1</v>
      </c>
      <c r="E47" s="6">
        <f t="shared" si="8"/>
        <v>59463.772623596669</v>
      </c>
      <c r="F47" s="5">
        <v>0</v>
      </c>
      <c r="G47" s="5">
        <v>0</v>
      </c>
      <c r="H47" s="5">
        <v>1</v>
      </c>
      <c r="I47" s="5">
        <v>1</v>
      </c>
      <c r="J47" s="6">
        <f t="shared" si="9"/>
        <v>59463.772623596669</v>
      </c>
      <c r="K47" s="6">
        <f t="shared" si="7"/>
        <v>59463.772623596669</v>
      </c>
      <c r="L47" s="5"/>
    </row>
    <row r="48" spans="1:12" ht="25.5" x14ac:dyDescent="0.2">
      <c r="A48" s="2">
        <v>3</v>
      </c>
      <c r="B48" s="3" t="s">
        <v>22</v>
      </c>
      <c r="C48" s="4"/>
      <c r="D48" s="5"/>
      <c r="E48" s="5"/>
      <c r="F48" s="5"/>
      <c r="G48" s="5"/>
      <c r="H48" s="5"/>
      <c r="I48" s="5"/>
      <c r="J48" s="5"/>
      <c r="K48" s="5"/>
      <c r="L48" s="5"/>
    </row>
    <row r="49" spans="1:15" x14ac:dyDescent="0.2">
      <c r="A49" s="5" t="s">
        <v>23</v>
      </c>
      <c r="B49" s="4" t="s">
        <v>24</v>
      </c>
      <c r="C49" s="4"/>
      <c r="D49" s="5">
        <v>0</v>
      </c>
      <c r="E49" s="5">
        <v>0</v>
      </c>
      <c r="F49" s="5">
        <v>0</v>
      </c>
      <c r="G49" s="5">
        <v>0</v>
      </c>
      <c r="H49" s="5">
        <v>0</v>
      </c>
      <c r="I49" s="5">
        <v>0</v>
      </c>
      <c r="J49" s="5">
        <v>0</v>
      </c>
      <c r="K49" s="5">
        <v>0</v>
      </c>
      <c r="L49" s="5"/>
    </row>
    <row r="50" spans="1:15" x14ac:dyDescent="0.2">
      <c r="A50" s="5" t="s">
        <v>25</v>
      </c>
      <c r="B50" s="4" t="s">
        <v>26</v>
      </c>
      <c r="C50" s="4"/>
      <c r="D50" s="5">
        <v>0</v>
      </c>
      <c r="E50" s="5">
        <v>0</v>
      </c>
      <c r="F50" s="5">
        <v>0</v>
      </c>
      <c r="G50" s="5">
        <v>0</v>
      </c>
      <c r="H50" s="5">
        <v>0</v>
      </c>
      <c r="I50" s="5">
        <v>0</v>
      </c>
      <c r="J50" s="5">
        <v>0</v>
      </c>
      <c r="K50" s="5">
        <v>0</v>
      </c>
      <c r="L50" s="5"/>
    </row>
    <row r="51" spans="1:15" x14ac:dyDescent="0.2">
      <c r="A51" s="5" t="s">
        <v>27</v>
      </c>
      <c r="B51" s="4" t="s">
        <v>28</v>
      </c>
      <c r="C51" s="4"/>
      <c r="D51" s="5">
        <v>0</v>
      </c>
      <c r="E51" s="5">
        <v>0</v>
      </c>
      <c r="F51" s="5">
        <v>0</v>
      </c>
      <c r="G51" s="5">
        <v>0</v>
      </c>
      <c r="H51" s="5">
        <v>0</v>
      </c>
      <c r="I51" s="5">
        <v>0</v>
      </c>
      <c r="J51" s="5">
        <v>0</v>
      </c>
      <c r="K51" s="5">
        <v>0</v>
      </c>
      <c r="L51" s="5"/>
    </row>
    <row r="52" spans="1:15" ht="51" x14ac:dyDescent="0.2">
      <c r="A52" s="2">
        <v>4</v>
      </c>
      <c r="B52" s="3" t="s">
        <v>29</v>
      </c>
      <c r="C52" s="4"/>
      <c r="D52" s="5"/>
      <c r="E52" s="5"/>
      <c r="F52" s="5"/>
      <c r="G52" s="5"/>
      <c r="H52" s="5"/>
      <c r="I52" s="5"/>
      <c r="J52" s="5"/>
      <c r="K52" s="5"/>
      <c r="L52" s="5"/>
    </row>
    <row r="53" spans="1:15" ht="76.5" x14ac:dyDescent="0.2">
      <c r="A53" s="2">
        <v>5</v>
      </c>
      <c r="B53" s="7" t="s">
        <v>48</v>
      </c>
      <c r="C53" s="4"/>
      <c r="D53" s="5"/>
      <c r="E53" s="5"/>
      <c r="F53" s="5"/>
      <c r="G53" s="5"/>
      <c r="H53" s="5"/>
      <c r="I53" s="5"/>
      <c r="J53" s="6">
        <f>SUM(J54:J59)</f>
        <v>3329971.2669214141</v>
      </c>
      <c r="K53" s="6">
        <f>SUM(K54:K59)</f>
        <v>3329971.2669214141</v>
      </c>
      <c r="L53" s="5" t="s">
        <v>85</v>
      </c>
    </row>
    <row r="54" spans="1:15" ht="30" x14ac:dyDescent="0.25">
      <c r="A54" s="11" t="s">
        <v>49</v>
      </c>
      <c r="B54" s="4" t="s">
        <v>61</v>
      </c>
      <c r="C54" s="10"/>
      <c r="D54" s="11">
        <v>2</v>
      </c>
      <c r="E54" s="6">
        <f t="shared" ref="E54:E62" si="10">(12847600000000000/(102300000*12*22*8))</f>
        <v>59463.772623596669</v>
      </c>
      <c r="F54" s="5">
        <v>0</v>
      </c>
      <c r="G54" s="5">
        <v>0</v>
      </c>
      <c r="H54" s="5">
        <v>1</v>
      </c>
      <c r="I54" s="5">
        <v>1</v>
      </c>
      <c r="J54" s="12">
        <f t="shared" ref="J54:J59" si="11">D54*E54+F54+G54</f>
        <v>118927.54524719334</v>
      </c>
      <c r="K54" s="12">
        <f t="shared" ref="K54:K62" si="12">J54*H54*I54</f>
        <v>118927.54524719334</v>
      </c>
      <c r="L54" s="11"/>
      <c r="N54" s="15" t="s">
        <v>76</v>
      </c>
      <c r="O54" s="14">
        <f>K37</f>
        <v>4619782.9467697516</v>
      </c>
    </row>
    <row r="55" spans="1:15" ht="30" x14ac:dyDescent="0.25">
      <c r="A55" s="11" t="s">
        <v>50</v>
      </c>
      <c r="B55" s="4" t="s">
        <v>62</v>
      </c>
      <c r="C55" s="10"/>
      <c r="D55" s="11">
        <v>2</v>
      </c>
      <c r="E55" s="6">
        <f t="shared" si="10"/>
        <v>59463.772623596669</v>
      </c>
      <c r="F55" s="5">
        <v>0</v>
      </c>
      <c r="G55" s="5">
        <v>0</v>
      </c>
      <c r="H55" s="5">
        <v>1</v>
      </c>
      <c r="I55" s="5">
        <v>1</v>
      </c>
      <c r="J55" s="12">
        <f t="shared" si="11"/>
        <v>118927.54524719334</v>
      </c>
      <c r="K55" s="12">
        <f t="shared" si="12"/>
        <v>118927.54524719334</v>
      </c>
      <c r="L55" s="11"/>
      <c r="N55" s="15" t="s">
        <v>77</v>
      </c>
      <c r="O55" s="16">
        <f>K63</f>
        <v>4144072.7657809774</v>
      </c>
    </row>
    <row r="56" spans="1:15" x14ac:dyDescent="0.2">
      <c r="A56" s="11" t="s">
        <v>51</v>
      </c>
      <c r="B56" s="4" t="s">
        <v>63</v>
      </c>
      <c r="C56" s="10"/>
      <c r="D56" s="11">
        <f>4.5*8</f>
        <v>36</v>
      </c>
      <c r="E56" s="6">
        <f t="shared" si="10"/>
        <v>59463.772623596669</v>
      </c>
      <c r="F56" s="5">
        <v>0</v>
      </c>
      <c r="G56" s="5">
        <v>0</v>
      </c>
      <c r="H56" s="5">
        <v>1</v>
      </c>
      <c r="I56" s="5">
        <v>1</v>
      </c>
      <c r="J56" s="12">
        <f t="shared" si="11"/>
        <v>2140695.8144494803</v>
      </c>
      <c r="K56" s="12">
        <f t="shared" si="12"/>
        <v>2140695.8144494803</v>
      </c>
      <c r="L56" s="11"/>
    </row>
    <row r="57" spans="1:15" x14ac:dyDescent="0.2">
      <c r="A57" s="11" t="s">
        <v>52</v>
      </c>
      <c r="B57" s="4" t="s">
        <v>64</v>
      </c>
      <c r="C57" s="10"/>
      <c r="D57" s="11">
        <f>1*8</f>
        <v>8</v>
      </c>
      <c r="E57" s="6">
        <f t="shared" si="10"/>
        <v>59463.772623596669</v>
      </c>
      <c r="F57" s="5">
        <v>0</v>
      </c>
      <c r="G57" s="5">
        <v>0</v>
      </c>
      <c r="H57" s="5">
        <v>1</v>
      </c>
      <c r="I57" s="5">
        <v>1</v>
      </c>
      <c r="J57" s="12">
        <f t="shared" si="11"/>
        <v>475710.18098877335</v>
      </c>
      <c r="K57" s="12">
        <f t="shared" si="12"/>
        <v>475710.18098877335</v>
      </c>
      <c r="L57" s="11"/>
    </row>
    <row r="58" spans="1:15" x14ac:dyDescent="0.2">
      <c r="A58" s="11" t="s">
        <v>53</v>
      </c>
      <c r="B58" s="4" t="s">
        <v>65</v>
      </c>
      <c r="C58" s="10"/>
      <c r="D58" s="11">
        <f>0.75*8</f>
        <v>6</v>
      </c>
      <c r="E58" s="6">
        <f t="shared" si="10"/>
        <v>59463.772623596669</v>
      </c>
      <c r="F58" s="5">
        <v>0</v>
      </c>
      <c r="G58" s="5">
        <v>0</v>
      </c>
      <c r="H58" s="5">
        <v>1</v>
      </c>
      <c r="I58" s="5">
        <v>1</v>
      </c>
      <c r="J58" s="12">
        <f t="shared" si="11"/>
        <v>356782.63574158004</v>
      </c>
      <c r="K58" s="12">
        <f t="shared" si="12"/>
        <v>356782.63574158004</v>
      </c>
      <c r="L58" s="11"/>
    </row>
    <row r="59" spans="1:15" x14ac:dyDescent="0.2">
      <c r="A59" s="11" t="s">
        <v>54</v>
      </c>
      <c r="B59" s="4" t="s">
        <v>74</v>
      </c>
      <c r="C59" s="10"/>
      <c r="D59" s="11">
        <f>0.25*8</f>
        <v>2</v>
      </c>
      <c r="E59" s="6">
        <f t="shared" si="10"/>
        <v>59463.772623596669</v>
      </c>
      <c r="F59" s="5">
        <v>0</v>
      </c>
      <c r="G59" s="5">
        <v>0</v>
      </c>
      <c r="H59" s="5">
        <v>1</v>
      </c>
      <c r="I59" s="5">
        <v>1</v>
      </c>
      <c r="J59" s="12">
        <f t="shared" si="11"/>
        <v>118927.54524719334</v>
      </c>
      <c r="K59" s="12">
        <f t="shared" si="12"/>
        <v>118927.54524719334</v>
      </c>
      <c r="L59" s="11"/>
    </row>
    <row r="60" spans="1:15" x14ac:dyDescent="0.2">
      <c r="A60" s="8">
        <v>6</v>
      </c>
      <c r="B60" s="9" t="s">
        <v>30</v>
      </c>
      <c r="C60" s="10" t="s">
        <v>19</v>
      </c>
      <c r="D60" s="11">
        <v>1</v>
      </c>
      <c r="E60" s="12">
        <f t="shared" si="10"/>
        <v>59463.772623596669</v>
      </c>
      <c r="F60" s="11">
        <v>0</v>
      </c>
      <c r="G60" s="11">
        <v>0</v>
      </c>
      <c r="H60" s="11">
        <v>1</v>
      </c>
      <c r="I60" s="11">
        <v>1</v>
      </c>
      <c r="J60" s="12">
        <f>D60*E60+F60+G60</f>
        <v>59463.772623596669</v>
      </c>
      <c r="K60" s="12">
        <f t="shared" si="12"/>
        <v>59463.772623596669</v>
      </c>
      <c r="L60" s="11"/>
    </row>
    <row r="61" spans="1:15" ht="25.5" x14ac:dyDescent="0.2">
      <c r="A61" s="5"/>
      <c r="B61" s="4"/>
      <c r="C61" s="4" t="s">
        <v>20</v>
      </c>
      <c r="D61" s="5">
        <v>1</v>
      </c>
      <c r="E61" s="6">
        <f t="shared" si="10"/>
        <v>59463.772623596669</v>
      </c>
      <c r="F61" s="5">
        <v>0</v>
      </c>
      <c r="G61" s="6">
        <v>30000</v>
      </c>
      <c r="H61" s="5">
        <v>1</v>
      </c>
      <c r="I61" s="5">
        <v>1</v>
      </c>
      <c r="J61" s="6">
        <f t="shared" ref="J61:J62" si="13">D61*E61+F61+G61</f>
        <v>89463.772623596669</v>
      </c>
      <c r="K61" s="6">
        <f t="shared" si="12"/>
        <v>89463.772623596669</v>
      </c>
      <c r="L61" s="5" t="s">
        <v>47</v>
      </c>
    </row>
    <row r="62" spans="1:15" x14ac:dyDescent="0.2">
      <c r="A62" s="5"/>
      <c r="B62" s="4"/>
      <c r="C62" s="4" t="s">
        <v>21</v>
      </c>
      <c r="D62" s="5">
        <v>1</v>
      </c>
      <c r="E62" s="6">
        <f t="shared" si="10"/>
        <v>59463.772623596669</v>
      </c>
      <c r="F62" s="5">
        <v>0</v>
      </c>
      <c r="G62" s="5">
        <v>0</v>
      </c>
      <c r="H62" s="5">
        <v>1</v>
      </c>
      <c r="I62" s="5">
        <v>1</v>
      </c>
      <c r="J62" s="6">
        <f t="shared" si="13"/>
        <v>59463.772623596669</v>
      </c>
      <c r="K62" s="6">
        <f t="shared" si="12"/>
        <v>59463.772623596669</v>
      </c>
      <c r="L62" s="5"/>
    </row>
    <row r="63" spans="1:15" x14ac:dyDescent="0.2">
      <c r="A63" s="5"/>
      <c r="B63" s="20" t="s">
        <v>31</v>
      </c>
      <c r="C63" s="20"/>
      <c r="D63" s="5"/>
      <c r="E63" s="5"/>
      <c r="F63" s="5"/>
      <c r="G63" s="5"/>
      <c r="H63" s="5"/>
      <c r="I63" s="5"/>
      <c r="J63" s="13">
        <f>J40+J45+J46+J47+J53+J60+J61+J62</f>
        <v>4144072.7657809774</v>
      </c>
      <c r="K63" s="13">
        <f>K40+K45+K46+K47+K53+K60+K61+K62</f>
        <v>4144072.7657809774</v>
      </c>
      <c r="L63" s="5"/>
    </row>
    <row r="64" spans="1:15" x14ac:dyDescent="0.2">
      <c r="A64" s="1" t="s">
        <v>32</v>
      </c>
    </row>
  </sheetData>
  <mergeCells count="9">
    <mergeCell ref="B37:C37"/>
    <mergeCell ref="A38:L38"/>
    <mergeCell ref="B63:C63"/>
    <mergeCell ref="A1:C1"/>
    <mergeCell ref="A2:C2"/>
    <mergeCell ref="H2:J2"/>
    <mergeCell ref="A4:L4"/>
    <mergeCell ref="A5:L5"/>
    <mergeCell ref="A6:L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EAE8F-8042-484B-9247-65632E580F65}">
  <dimension ref="A1:O62"/>
  <sheetViews>
    <sheetView topLeftCell="A55" zoomScaleNormal="100" workbookViewId="0">
      <selection activeCell="C41" sqref="C41"/>
    </sheetView>
  </sheetViews>
  <sheetFormatPr defaultRowHeight="14.25" x14ac:dyDescent="0.2"/>
  <cols>
    <col min="1" max="1" width="5" customWidth="1"/>
    <col min="2" max="2" width="19.75" customWidth="1"/>
    <col min="3" max="3" width="9.125" customWidth="1"/>
    <col min="4" max="4" width="7.375" customWidth="1"/>
    <col min="6" max="7" width="8.375" customWidth="1"/>
    <col min="8" max="8" width="8" customWidth="1"/>
    <col min="10" max="10" width="11" customWidth="1"/>
    <col min="11" max="11" width="10.5" customWidth="1"/>
    <col min="15" max="15" width="10.875" bestFit="1" customWidth="1"/>
  </cols>
  <sheetData>
    <row r="1" spans="1:12" ht="16.5" x14ac:dyDescent="0.2">
      <c r="A1" s="17" t="s">
        <v>0</v>
      </c>
      <c r="B1" s="17"/>
      <c r="C1" s="17"/>
    </row>
    <row r="2" spans="1:12" ht="16.5" x14ac:dyDescent="0.25">
      <c r="A2" s="18" t="s">
        <v>1</v>
      </c>
      <c r="B2" s="18"/>
      <c r="C2" s="18"/>
      <c r="H2" s="19" t="s">
        <v>2</v>
      </c>
      <c r="I2" s="19"/>
      <c r="J2" s="19"/>
    </row>
    <row r="4" spans="1:12" x14ac:dyDescent="0.2">
      <c r="A4" s="21" t="s">
        <v>3</v>
      </c>
      <c r="B4" s="21"/>
      <c r="C4" s="21"/>
      <c r="D4" s="21"/>
      <c r="E4" s="21"/>
      <c r="F4" s="21"/>
      <c r="G4" s="21"/>
      <c r="H4" s="21"/>
      <c r="I4" s="21"/>
      <c r="J4" s="21"/>
      <c r="K4" s="21"/>
      <c r="L4" s="21"/>
    </row>
    <row r="5" spans="1:12" x14ac:dyDescent="0.2">
      <c r="A5" s="22" t="s">
        <v>86</v>
      </c>
      <c r="B5" s="22"/>
      <c r="C5" s="22"/>
      <c r="D5" s="22"/>
      <c r="E5" s="22"/>
      <c r="F5" s="22"/>
      <c r="G5" s="22"/>
      <c r="H5" s="22"/>
      <c r="I5" s="22"/>
      <c r="J5" s="22"/>
      <c r="K5" s="22"/>
      <c r="L5" s="22"/>
    </row>
    <row r="6" spans="1:12" x14ac:dyDescent="0.2">
      <c r="A6" s="23" t="s">
        <v>34</v>
      </c>
      <c r="B6" s="23"/>
      <c r="C6" s="23"/>
      <c r="D6" s="23"/>
      <c r="E6" s="23"/>
      <c r="F6" s="23"/>
      <c r="G6" s="23"/>
      <c r="H6" s="23"/>
      <c r="I6" s="23"/>
      <c r="J6" s="23"/>
      <c r="K6" s="23"/>
      <c r="L6" s="23"/>
    </row>
    <row r="7" spans="1:12" ht="51" x14ac:dyDescent="0.2">
      <c r="A7" s="2" t="s">
        <v>4</v>
      </c>
      <c r="B7" s="2" t="s">
        <v>5</v>
      </c>
      <c r="C7" s="2" t="s">
        <v>6</v>
      </c>
      <c r="D7" s="2" t="s">
        <v>7</v>
      </c>
      <c r="E7" s="2" t="s">
        <v>8</v>
      </c>
      <c r="F7" s="2" t="s">
        <v>9</v>
      </c>
      <c r="G7" s="2" t="s">
        <v>10</v>
      </c>
      <c r="H7" s="2" t="s">
        <v>11</v>
      </c>
      <c r="I7" s="2" t="s">
        <v>12</v>
      </c>
      <c r="J7" s="2" t="s">
        <v>13</v>
      </c>
      <c r="K7" s="2" t="s">
        <v>14</v>
      </c>
      <c r="L7" s="2" t="s">
        <v>15</v>
      </c>
    </row>
    <row r="8" spans="1:12" x14ac:dyDescent="0.2">
      <c r="A8" s="2">
        <v>1</v>
      </c>
      <c r="B8" s="3" t="s">
        <v>16</v>
      </c>
      <c r="C8" s="4"/>
      <c r="D8" s="5"/>
      <c r="E8" s="5"/>
      <c r="F8" s="5"/>
      <c r="G8" s="5"/>
      <c r="H8" s="5"/>
      <c r="I8" s="5"/>
      <c r="J8" s="6">
        <f>SUM(J9:J11)</f>
        <v>337855.09049438668</v>
      </c>
      <c r="K8" s="6">
        <f>SUM(K9:K11)</f>
        <v>337855.09049438668</v>
      </c>
      <c r="L8" s="5"/>
    </row>
    <row r="9" spans="1:12" ht="25.5" x14ac:dyDescent="0.2">
      <c r="A9" s="5" t="s">
        <v>17</v>
      </c>
      <c r="B9" s="4" t="s">
        <v>87</v>
      </c>
      <c r="C9" s="4" t="s">
        <v>37</v>
      </c>
      <c r="D9" s="5">
        <v>2</v>
      </c>
      <c r="E9" s="6">
        <f>(12847600000000000/(102300000*12*22*8))</f>
        <v>59463.772623596669</v>
      </c>
      <c r="F9" s="5">
        <v>0</v>
      </c>
      <c r="G9" s="5">
        <v>0</v>
      </c>
      <c r="H9" s="5">
        <v>1</v>
      </c>
      <c r="I9" s="5">
        <v>1</v>
      </c>
      <c r="J9" s="6">
        <f>D9*E9+F9+G9</f>
        <v>118927.54524719334</v>
      </c>
      <c r="K9" s="6">
        <f>J9*H9*I9</f>
        <v>118927.54524719334</v>
      </c>
      <c r="L9" s="5"/>
    </row>
    <row r="10" spans="1:12" ht="204" x14ac:dyDescent="0.2">
      <c r="A10" s="5" t="s">
        <v>39</v>
      </c>
      <c r="B10" s="4" t="s">
        <v>42</v>
      </c>
      <c r="C10" s="4" t="s">
        <v>43</v>
      </c>
      <c r="D10" s="5">
        <v>1</v>
      </c>
      <c r="E10" s="6">
        <f>(12847600000000000/(102300000*12*22*8))</f>
        <v>59463.772623596669</v>
      </c>
      <c r="F10" s="6">
        <v>50000</v>
      </c>
      <c r="G10" s="5">
        <v>0</v>
      </c>
      <c r="H10" s="5">
        <v>1</v>
      </c>
      <c r="I10" s="5">
        <v>1</v>
      </c>
      <c r="J10" s="6">
        <f>D10*E10+F10+G10</f>
        <v>109463.77262359667</v>
      </c>
      <c r="K10" s="6">
        <f t="shared" ref="K10:K14" si="0">J10*H10*I10</f>
        <v>109463.77262359667</v>
      </c>
      <c r="L10" s="5" t="s">
        <v>44</v>
      </c>
    </row>
    <row r="11" spans="1:12" ht="178.5" x14ac:dyDescent="0.2">
      <c r="A11" s="5" t="s">
        <v>41</v>
      </c>
      <c r="B11" s="4" t="s">
        <v>45</v>
      </c>
      <c r="C11" s="4" t="s">
        <v>43</v>
      </c>
      <c r="D11" s="5">
        <v>1</v>
      </c>
      <c r="E11" s="6">
        <f>(12847600000000000/(102300000*12*22*8))</f>
        <v>59463.772623596669</v>
      </c>
      <c r="F11" s="6">
        <v>50000</v>
      </c>
      <c r="G11" s="5">
        <v>0</v>
      </c>
      <c r="H11" s="5">
        <v>1</v>
      </c>
      <c r="I11" s="5">
        <v>1</v>
      </c>
      <c r="J11" s="6">
        <f>D11*E11+F11+G11</f>
        <v>109463.77262359667</v>
      </c>
      <c r="K11" s="6">
        <f t="shared" si="0"/>
        <v>109463.77262359667</v>
      </c>
      <c r="L11" s="5" t="s">
        <v>44</v>
      </c>
    </row>
    <row r="12" spans="1:12" x14ac:dyDescent="0.2">
      <c r="A12" s="2">
        <v>2</v>
      </c>
      <c r="B12" s="3" t="s">
        <v>18</v>
      </c>
      <c r="C12" s="4" t="s">
        <v>19</v>
      </c>
      <c r="D12" s="5">
        <v>1</v>
      </c>
      <c r="E12" s="6">
        <f t="shared" ref="E12:E14" si="1">(12847600000000000/(102300000*12*22*8))</f>
        <v>59463.772623596669</v>
      </c>
      <c r="F12" s="5">
        <v>0</v>
      </c>
      <c r="G12" s="5">
        <v>0</v>
      </c>
      <c r="H12" s="5">
        <v>1</v>
      </c>
      <c r="I12" s="5">
        <v>1</v>
      </c>
      <c r="J12" s="6">
        <f>D12*E12+F12+G12</f>
        <v>59463.772623596669</v>
      </c>
      <c r="K12" s="6">
        <f t="shared" si="0"/>
        <v>59463.772623596669</v>
      </c>
      <c r="L12" s="5"/>
    </row>
    <row r="13" spans="1:12" ht="25.5" x14ac:dyDescent="0.2">
      <c r="A13" s="5"/>
      <c r="B13" s="4"/>
      <c r="C13" s="4" t="s">
        <v>20</v>
      </c>
      <c r="D13" s="5">
        <v>1</v>
      </c>
      <c r="E13" s="6">
        <f t="shared" si="1"/>
        <v>59463.772623596669</v>
      </c>
      <c r="F13" s="5">
        <v>0</v>
      </c>
      <c r="G13" s="6">
        <v>30000</v>
      </c>
      <c r="H13" s="5">
        <v>1</v>
      </c>
      <c r="I13" s="5">
        <v>1</v>
      </c>
      <c r="J13" s="6">
        <f t="shared" ref="J13:J14" si="2">D13*E13+F13+G13</f>
        <v>89463.772623596669</v>
      </c>
      <c r="K13" s="6">
        <f t="shared" si="0"/>
        <v>89463.772623596669</v>
      </c>
      <c r="L13" s="5" t="s">
        <v>47</v>
      </c>
    </row>
    <row r="14" spans="1:12" x14ac:dyDescent="0.2">
      <c r="A14" s="5"/>
      <c r="B14" s="4"/>
      <c r="C14" s="4" t="s">
        <v>21</v>
      </c>
      <c r="D14" s="5">
        <v>1</v>
      </c>
      <c r="E14" s="6">
        <f t="shared" si="1"/>
        <v>59463.772623596669</v>
      </c>
      <c r="F14" s="5">
        <v>0</v>
      </c>
      <c r="G14" s="5">
        <v>0</v>
      </c>
      <c r="H14" s="5">
        <v>1</v>
      </c>
      <c r="I14" s="5">
        <v>1</v>
      </c>
      <c r="J14" s="6">
        <f t="shared" si="2"/>
        <v>59463.772623596669</v>
      </c>
      <c r="K14" s="6">
        <f t="shared" si="0"/>
        <v>59463.772623596669</v>
      </c>
      <c r="L14" s="5"/>
    </row>
    <row r="15" spans="1:12" ht="25.5" x14ac:dyDescent="0.2">
      <c r="A15" s="2">
        <v>3</v>
      </c>
      <c r="B15" s="3" t="s">
        <v>22</v>
      </c>
      <c r="C15" s="4"/>
      <c r="D15" s="5"/>
      <c r="E15" s="5"/>
      <c r="F15" s="5"/>
      <c r="G15" s="5"/>
      <c r="H15" s="5"/>
      <c r="I15" s="5"/>
      <c r="J15" s="5"/>
      <c r="K15" s="5"/>
      <c r="L15" s="5"/>
    </row>
    <row r="16" spans="1:12" x14ac:dyDescent="0.2">
      <c r="A16" s="5" t="s">
        <v>23</v>
      </c>
      <c r="B16" s="4" t="s">
        <v>24</v>
      </c>
      <c r="C16" s="4"/>
      <c r="D16" s="5">
        <v>0</v>
      </c>
      <c r="E16" s="5">
        <v>0</v>
      </c>
      <c r="F16" s="5">
        <v>0</v>
      </c>
      <c r="G16" s="5">
        <v>0</v>
      </c>
      <c r="H16" s="5">
        <v>0</v>
      </c>
      <c r="I16" s="5">
        <v>0</v>
      </c>
      <c r="J16" s="5">
        <v>0</v>
      </c>
      <c r="K16" s="5">
        <v>0</v>
      </c>
      <c r="L16" s="5"/>
    </row>
    <row r="17" spans="1:12" x14ac:dyDescent="0.2">
      <c r="A17" s="5" t="s">
        <v>25</v>
      </c>
      <c r="B17" s="4" t="s">
        <v>26</v>
      </c>
      <c r="C17" s="4"/>
      <c r="D17" s="5">
        <v>0</v>
      </c>
      <c r="E17" s="5">
        <v>0</v>
      </c>
      <c r="F17" s="5">
        <v>0</v>
      </c>
      <c r="G17" s="5">
        <v>0</v>
      </c>
      <c r="H17" s="5">
        <v>0</v>
      </c>
      <c r="I17" s="5">
        <v>0</v>
      </c>
      <c r="J17" s="5">
        <v>0</v>
      </c>
      <c r="K17" s="5">
        <v>0</v>
      </c>
      <c r="L17" s="5"/>
    </row>
    <row r="18" spans="1:12" x14ac:dyDescent="0.2">
      <c r="A18" s="5" t="s">
        <v>27</v>
      </c>
      <c r="B18" s="4" t="s">
        <v>28</v>
      </c>
      <c r="C18" s="4"/>
      <c r="D18" s="5">
        <v>0</v>
      </c>
      <c r="E18" s="5">
        <v>0</v>
      </c>
      <c r="F18" s="5">
        <v>0</v>
      </c>
      <c r="G18" s="5">
        <v>0</v>
      </c>
      <c r="H18" s="5">
        <v>0</v>
      </c>
      <c r="I18" s="5">
        <v>0</v>
      </c>
      <c r="J18" s="5">
        <v>0</v>
      </c>
      <c r="K18" s="5">
        <v>0</v>
      </c>
      <c r="L18" s="5"/>
    </row>
    <row r="19" spans="1:12" ht="51" x14ac:dyDescent="0.2">
      <c r="A19" s="2">
        <v>4</v>
      </c>
      <c r="B19" s="3" t="s">
        <v>29</v>
      </c>
      <c r="C19" s="4"/>
      <c r="D19" s="5"/>
      <c r="E19" s="5"/>
      <c r="F19" s="5"/>
      <c r="G19" s="5"/>
      <c r="H19" s="5"/>
      <c r="I19" s="5"/>
      <c r="J19" s="5"/>
      <c r="K19" s="5"/>
      <c r="L19" s="5"/>
    </row>
    <row r="20" spans="1:12" ht="76.5" x14ac:dyDescent="0.2">
      <c r="A20" s="2">
        <v>5</v>
      </c>
      <c r="B20" s="7" t="s">
        <v>48</v>
      </c>
      <c r="C20" s="4"/>
      <c r="D20" s="5"/>
      <c r="E20" s="5"/>
      <c r="F20" s="5"/>
      <c r="G20" s="5"/>
      <c r="H20" s="5"/>
      <c r="I20" s="5"/>
      <c r="J20" s="6">
        <f>SUM(J21:J32)</f>
        <v>1427130.5429663202</v>
      </c>
      <c r="K20" s="6">
        <f>SUM(K21:K32)</f>
        <v>1427130.5429663202</v>
      </c>
      <c r="L20" s="5" t="s">
        <v>80</v>
      </c>
    </row>
    <row r="21" spans="1:12" x14ac:dyDescent="0.2">
      <c r="A21" s="11" t="s">
        <v>49</v>
      </c>
      <c r="B21" s="4" t="s">
        <v>61</v>
      </c>
      <c r="C21" s="10"/>
      <c r="D21" s="11">
        <v>1</v>
      </c>
      <c r="E21" s="6">
        <f t="shared" ref="E21:E35" si="3">(12847600000000000/(102300000*12*22*8))</f>
        <v>59463.772623596669</v>
      </c>
      <c r="F21" s="5">
        <v>0</v>
      </c>
      <c r="G21" s="5">
        <v>0</v>
      </c>
      <c r="H21" s="5">
        <v>1</v>
      </c>
      <c r="I21" s="5">
        <v>1</v>
      </c>
      <c r="J21" s="12">
        <f t="shared" ref="J21:J32" si="4">D21*E21+F21+G21</f>
        <v>59463.772623596669</v>
      </c>
      <c r="K21" s="12">
        <f t="shared" ref="K21:K35" si="5">J21*H21*I21</f>
        <v>59463.772623596669</v>
      </c>
      <c r="L21" s="11"/>
    </row>
    <row r="22" spans="1:12" ht="25.5" x14ac:dyDescent="0.2">
      <c r="A22" s="11" t="s">
        <v>50</v>
      </c>
      <c r="B22" s="4" t="s">
        <v>62</v>
      </c>
      <c r="C22" s="10"/>
      <c r="D22" s="11">
        <v>1</v>
      </c>
      <c r="E22" s="6">
        <f t="shared" si="3"/>
        <v>59463.772623596669</v>
      </c>
      <c r="F22" s="5">
        <v>0</v>
      </c>
      <c r="G22" s="5">
        <v>0</v>
      </c>
      <c r="H22" s="5">
        <v>1</v>
      </c>
      <c r="I22" s="5">
        <v>1</v>
      </c>
      <c r="J22" s="12">
        <f t="shared" si="4"/>
        <v>59463.772623596669</v>
      </c>
      <c r="K22" s="12">
        <f t="shared" si="5"/>
        <v>59463.772623596669</v>
      </c>
      <c r="L22" s="11"/>
    </row>
    <row r="23" spans="1:12" x14ac:dyDescent="0.2">
      <c r="A23" s="11" t="s">
        <v>51</v>
      </c>
      <c r="B23" s="4" t="s">
        <v>63</v>
      </c>
      <c r="C23" s="10"/>
      <c r="D23" s="11">
        <f>0.75*8</f>
        <v>6</v>
      </c>
      <c r="E23" s="6">
        <f t="shared" si="3"/>
        <v>59463.772623596669</v>
      </c>
      <c r="F23" s="5">
        <v>0</v>
      </c>
      <c r="G23" s="5">
        <v>0</v>
      </c>
      <c r="H23" s="5">
        <v>1</v>
      </c>
      <c r="I23" s="5">
        <v>1</v>
      </c>
      <c r="J23" s="12">
        <f t="shared" si="4"/>
        <v>356782.63574158004</v>
      </c>
      <c r="K23" s="12">
        <f t="shared" si="5"/>
        <v>356782.63574158004</v>
      </c>
      <c r="L23" s="11"/>
    </row>
    <row r="24" spans="1:12" x14ac:dyDescent="0.2">
      <c r="A24" s="11" t="s">
        <v>52</v>
      </c>
      <c r="B24" s="4" t="s">
        <v>64</v>
      </c>
      <c r="C24" s="10"/>
      <c r="D24" s="11">
        <f>0.25*8</f>
        <v>2</v>
      </c>
      <c r="E24" s="6">
        <f t="shared" si="3"/>
        <v>59463.772623596669</v>
      </c>
      <c r="F24" s="5">
        <v>0</v>
      </c>
      <c r="G24" s="5">
        <v>0</v>
      </c>
      <c r="H24" s="5">
        <v>1</v>
      </c>
      <c r="I24" s="5">
        <v>1</v>
      </c>
      <c r="J24" s="12">
        <f t="shared" si="4"/>
        <v>118927.54524719334</v>
      </c>
      <c r="K24" s="12">
        <f t="shared" si="5"/>
        <v>118927.54524719334</v>
      </c>
      <c r="L24" s="11"/>
    </row>
    <row r="25" spans="1:12" x14ac:dyDescent="0.2">
      <c r="A25" s="11" t="s">
        <v>53</v>
      </c>
      <c r="B25" s="4" t="s">
        <v>65</v>
      </c>
      <c r="C25" s="10"/>
      <c r="D25" s="11">
        <f>0.25*8</f>
        <v>2</v>
      </c>
      <c r="E25" s="6">
        <f t="shared" si="3"/>
        <v>59463.772623596669</v>
      </c>
      <c r="F25" s="5">
        <v>0</v>
      </c>
      <c r="G25" s="5">
        <v>0</v>
      </c>
      <c r="H25" s="5">
        <v>1</v>
      </c>
      <c r="I25" s="5">
        <v>1</v>
      </c>
      <c r="J25" s="12">
        <f t="shared" si="4"/>
        <v>118927.54524719334</v>
      </c>
      <c r="K25" s="12">
        <f t="shared" si="5"/>
        <v>118927.54524719334</v>
      </c>
      <c r="L25" s="11"/>
    </row>
    <row r="26" spans="1:12" ht="25.5" x14ac:dyDescent="0.2">
      <c r="A26" s="11" t="s">
        <v>54</v>
      </c>
      <c r="B26" s="4" t="s">
        <v>66</v>
      </c>
      <c r="C26" s="10"/>
      <c r="D26" s="11">
        <v>1</v>
      </c>
      <c r="E26" s="6">
        <f t="shared" si="3"/>
        <v>59463.772623596669</v>
      </c>
      <c r="F26" s="5">
        <v>0</v>
      </c>
      <c r="G26" s="5">
        <v>0</v>
      </c>
      <c r="H26" s="5">
        <v>1</v>
      </c>
      <c r="I26" s="5">
        <v>1</v>
      </c>
      <c r="J26" s="12">
        <f t="shared" si="4"/>
        <v>59463.772623596669</v>
      </c>
      <c r="K26" s="12">
        <f t="shared" si="5"/>
        <v>59463.772623596669</v>
      </c>
      <c r="L26" s="11"/>
    </row>
    <row r="27" spans="1:12" x14ac:dyDescent="0.2">
      <c r="A27" s="11" t="s">
        <v>55</v>
      </c>
      <c r="B27" s="4" t="s">
        <v>67</v>
      </c>
      <c r="C27" s="10"/>
      <c r="D27" s="11">
        <v>1</v>
      </c>
      <c r="E27" s="6">
        <f t="shared" si="3"/>
        <v>59463.772623596669</v>
      </c>
      <c r="F27" s="5">
        <v>0</v>
      </c>
      <c r="G27" s="5">
        <v>0</v>
      </c>
      <c r="H27" s="5">
        <v>1</v>
      </c>
      <c r="I27" s="5">
        <v>1</v>
      </c>
      <c r="J27" s="12">
        <f t="shared" si="4"/>
        <v>59463.772623596669</v>
      </c>
      <c r="K27" s="12">
        <f t="shared" si="5"/>
        <v>59463.772623596669</v>
      </c>
      <c r="L27" s="11"/>
    </row>
    <row r="28" spans="1:12" x14ac:dyDescent="0.2">
      <c r="A28" s="11" t="s">
        <v>56</v>
      </c>
      <c r="B28" s="4" t="s">
        <v>68</v>
      </c>
      <c r="C28" s="10"/>
      <c r="D28" s="11">
        <f>0.25*8</f>
        <v>2</v>
      </c>
      <c r="E28" s="6">
        <f t="shared" si="3"/>
        <v>59463.772623596669</v>
      </c>
      <c r="F28" s="5">
        <v>0</v>
      </c>
      <c r="G28" s="5">
        <v>0</v>
      </c>
      <c r="H28" s="5">
        <v>1</v>
      </c>
      <c r="I28" s="5">
        <v>1</v>
      </c>
      <c r="J28" s="12">
        <f t="shared" si="4"/>
        <v>118927.54524719334</v>
      </c>
      <c r="K28" s="12">
        <f t="shared" si="5"/>
        <v>118927.54524719334</v>
      </c>
      <c r="L28" s="11"/>
    </row>
    <row r="29" spans="1:12" x14ac:dyDescent="0.2">
      <c r="A29" s="11" t="s">
        <v>57</v>
      </c>
      <c r="B29" s="4" t="s">
        <v>69</v>
      </c>
      <c r="C29" s="10"/>
      <c r="D29" s="11">
        <v>3</v>
      </c>
      <c r="E29" s="6">
        <f t="shared" si="3"/>
        <v>59463.772623596669</v>
      </c>
      <c r="F29" s="5">
        <v>0</v>
      </c>
      <c r="G29" s="5">
        <v>0</v>
      </c>
      <c r="H29" s="5">
        <v>1</v>
      </c>
      <c r="I29" s="5">
        <v>1</v>
      </c>
      <c r="J29" s="12">
        <f t="shared" si="4"/>
        <v>178391.31787079002</v>
      </c>
      <c r="K29" s="12">
        <f t="shared" si="5"/>
        <v>178391.31787079002</v>
      </c>
      <c r="L29" s="11"/>
    </row>
    <row r="30" spans="1:12" x14ac:dyDescent="0.2">
      <c r="A30" s="11" t="s">
        <v>58</v>
      </c>
      <c r="B30" s="4" t="s">
        <v>70</v>
      </c>
      <c r="C30" s="10"/>
      <c r="D30" s="11">
        <v>2</v>
      </c>
      <c r="E30" s="6">
        <f t="shared" si="3"/>
        <v>59463.772623596669</v>
      </c>
      <c r="F30" s="5">
        <v>0</v>
      </c>
      <c r="G30" s="5">
        <v>0</v>
      </c>
      <c r="H30" s="5">
        <v>1</v>
      </c>
      <c r="I30" s="5">
        <v>1</v>
      </c>
      <c r="J30" s="12">
        <f t="shared" si="4"/>
        <v>118927.54524719334</v>
      </c>
      <c r="K30" s="12">
        <f t="shared" si="5"/>
        <v>118927.54524719334</v>
      </c>
      <c r="L30" s="11"/>
    </row>
    <row r="31" spans="1:12" ht="25.5" x14ac:dyDescent="0.2">
      <c r="A31" s="11" t="s">
        <v>59</v>
      </c>
      <c r="B31" s="4" t="s">
        <v>71</v>
      </c>
      <c r="C31" s="10"/>
      <c r="D31" s="11">
        <f>0.25*8</f>
        <v>2</v>
      </c>
      <c r="E31" s="6">
        <f t="shared" si="3"/>
        <v>59463.772623596669</v>
      </c>
      <c r="F31" s="5">
        <v>0</v>
      </c>
      <c r="G31" s="5">
        <v>0</v>
      </c>
      <c r="H31" s="5">
        <v>1</v>
      </c>
      <c r="I31" s="5">
        <v>1</v>
      </c>
      <c r="J31" s="12">
        <f t="shared" si="4"/>
        <v>118927.54524719334</v>
      </c>
      <c r="K31" s="12">
        <f t="shared" si="5"/>
        <v>118927.54524719334</v>
      </c>
      <c r="L31" s="11"/>
    </row>
    <row r="32" spans="1:12" x14ac:dyDescent="0.2">
      <c r="A32" s="11" t="s">
        <v>60</v>
      </c>
      <c r="B32" s="4" t="s">
        <v>72</v>
      </c>
      <c r="C32" s="10"/>
      <c r="D32" s="11">
        <v>1</v>
      </c>
      <c r="E32" s="6">
        <f t="shared" si="3"/>
        <v>59463.772623596669</v>
      </c>
      <c r="F32" s="5">
        <v>0</v>
      </c>
      <c r="G32" s="5">
        <v>0</v>
      </c>
      <c r="H32" s="5">
        <v>1</v>
      </c>
      <c r="I32" s="5">
        <v>1</v>
      </c>
      <c r="J32" s="12">
        <f t="shared" si="4"/>
        <v>59463.772623596669</v>
      </c>
      <c r="K32" s="12">
        <f t="shared" si="5"/>
        <v>59463.772623596669</v>
      </c>
      <c r="L32" s="11"/>
    </row>
    <row r="33" spans="1:12" x14ac:dyDescent="0.2">
      <c r="A33" s="8">
        <v>6</v>
      </c>
      <c r="B33" s="9" t="s">
        <v>30</v>
      </c>
      <c r="C33" s="10" t="s">
        <v>19</v>
      </c>
      <c r="D33" s="11">
        <v>1</v>
      </c>
      <c r="E33" s="12">
        <f t="shared" si="3"/>
        <v>59463.772623596669</v>
      </c>
      <c r="F33" s="11">
        <v>0</v>
      </c>
      <c r="G33" s="11">
        <v>0</v>
      </c>
      <c r="H33" s="11">
        <v>1</v>
      </c>
      <c r="I33" s="11">
        <v>1</v>
      </c>
      <c r="J33" s="12">
        <f>D33*E33+F33+G33</f>
        <v>59463.772623596669</v>
      </c>
      <c r="K33" s="12">
        <f t="shared" si="5"/>
        <v>59463.772623596669</v>
      </c>
      <c r="L33" s="11"/>
    </row>
    <row r="34" spans="1:12" ht="25.5" x14ac:dyDescent="0.2">
      <c r="A34" s="5"/>
      <c r="B34" s="4"/>
      <c r="C34" s="4" t="s">
        <v>20</v>
      </c>
      <c r="D34" s="5">
        <v>1</v>
      </c>
      <c r="E34" s="6">
        <f t="shared" si="3"/>
        <v>59463.772623596669</v>
      </c>
      <c r="F34" s="5">
        <v>0</v>
      </c>
      <c r="G34" s="6">
        <v>30000</v>
      </c>
      <c r="H34" s="5">
        <v>1</v>
      </c>
      <c r="I34" s="5">
        <v>1</v>
      </c>
      <c r="J34" s="6">
        <f t="shared" ref="J34:J35" si="6">D34*E34+F34+G34</f>
        <v>89463.772623596669</v>
      </c>
      <c r="K34" s="6">
        <f t="shared" si="5"/>
        <v>89463.772623596669</v>
      </c>
      <c r="L34" s="5" t="s">
        <v>47</v>
      </c>
    </row>
    <row r="35" spans="1:12" x14ac:dyDescent="0.2">
      <c r="A35" s="5"/>
      <c r="B35" s="4"/>
      <c r="C35" s="4" t="s">
        <v>21</v>
      </c>
      <c r="D35" s="5">
        <v>1</v>
      </c>
      <c r="E35" s="6">
        <f t="shared" si="3"/>
        <v>59463.772623596669</v>
      </c>
      <c r="F35" s="5">
        <v>0</v>
      </c>
      <c r="G35" s="5">
        <v>0</v>
      </c>
      <c r="H35" s="5">
        <v>1</v>
      </c>
      <c r="I35" s="5">
        <v>1</v>
      </c>
      <c r="J35" s="6">
        <f t="shared" si="6"/>
        <v>59463.772623596669</v>
      </c>
      <c r="K35" s="6">
        <f t="shared" si="5"/>
        <v>59463.772623596669</v>
      </c>
      <c r="L35" s="5"/>
    </row>
    <row r="36" spans="1:12" x14ac:dyDescent="0.2">
      <c r="A36" s="5"/>
      <c r="B36" s="20" t="s">
        <v>31</v>
      </c>
      <c r="C36" s="20"/>
      <c r="D36" s="5"/>
      <c r="E36" s="5"/>
      <c r="F36" s="5"/>
      <c r="G36" s="5"/>
      <c r="H36" s="5"/>
      <c r="I36" s="5"/>
      <c r="J36" s="13">
        <f>J8+J12+J13+J14+J20+J33+J34+J35</f>
        <v>2181768.2692022868</v>
      </c>
      <c r="K36" s="13">
        <f>K8+K12+K13+K14+K20+K33+K34+K35</f>
        <v>2181768.2692022868</v>
      </c>
      <c r="L36" s="5"/>
    </row>
    <row r="37" spans="1:12" x14ac:dyDescent="0.2">
      <c r="A37" s="24" t="s">
        <v>35</v>
      </c>
      <c r="B37" s="25"/>
      <c r="C37" s="25"/>
      <c r="D37" s="25"/>
      <c r="E37" s="25"/>
      <c r="F37" s="25"/>
      <c r="G37" s="25"/>
      <c r="H37" s="25"/>
      <c r="I37" s="25"/>
      <c r="J37" s="25"/>
      <c r="K37" s="25"/>
      <c r="L37" s="26"/>
    </row>
    <row r="38" spans="1:12" ht="51" x14ac:dyDescent="0.2">
      <c r="A38" s="2" t="s">
        <v>4</v>
      </c>
      <c r="B38" s="2" t="s">
        <v>5</v>
      </c>
      <c r="C38" s="2" t="s">
        <v>6</v>
      </c>
      <c r="D38" s="2" t="s">
        <v>7</v>
      </c>
      <c r="E38" s="2" t="s">
        <v>8</v>
      </c>
      <c r="F38" s="2" t="s">
        <v>9</v>
      </c>
      <c r="G38" s="2" t="s">
        <v>10</v>
      </c>
      <c r="H38" s="2" t="s">
        <v>11</v>
      </c>
      <c r="I38" s="2" t="s">
        <v>12</v>
      </c>
      <c r="J38" s="2" t="s">
        <v>13</v>
      </c>
      <c r="K38" s="2" t="s">
        <v>14</v>
      </c>
      <c r="L38" s="2" t="s">
        <v>15</v>
      </c>
    </row>
    <row r="39" spans="1:12" x14ac:dyDescent="0.2">
      <c r="A39" s="2">
        <v>1</v>
      </c>
      <c r="B39" s="3" t="s">
        <v>16</v>
      </c>
      <c r="C39" s="4"/>
      <c r="D39" s="5"/>
      <c r="E39" s="5"/>
      <c r="F39" s="5"/>
      <c r="G39" s="5"/>
      <c r="H39" s="5"/>
      <c r="I39" s="5"/>
      <c r="J39" s="6">
        <f>SUM(J40:J42)</f>
        <v>337855.09049438668</v>
      </c>
      <c r="K39" s="6">
        <f>SUM(K40:K42)</f>
        <v>337855.09049438668</v>
      </c>
      <c r="L39" s="5"/>
    </row>
    <row r="40" spans="1:12" ht="25.5" x14ac:dyDescent="0.2">
      <c r="A40" s="5" t="s">
        <v>17</v>
      </c>
      <c r="B40" s="4" t="s">
        <v>87</v>
      </c>
      <c r="C40" s="4" t="s">
        <v>37</v>
      </c>
      <c r="D40" s="5">
        <v>2</v>
      </c>
      <c r="E40" s="6">
        <f>(12847600000000000/(102300000*12*22*8))</f>
        <v>59463.772623596669</v>
      </c>
      <c r="F40" s="5">
        <v>0</v>
      </c>
      <c r="G40" s="5">
        <v>0</v>
      </c>
      <c r="H40" s="5">
        <v>1</v>
      </c>
      <c r="I40" s="5">
        <v>1</v>
      </c>
      <c r="J40" s="6">
        <f>D40*E40+F40+G40</f>
        <v>118927.54524719334</v>
      </c>
      <c r="K40" s="6">
        <f>J40*H40*I40</f>
        <v>118927.54524719334</v>
      </c>
      <c r="L40" s="5"/>
    </row>
    <row r="41" spans="1:12" ht="204" x14ac:dyDescent="0.2">
      <c r="A41" s="5" t="s">
        <v>39</v>
      </c>
      <c r="B41" s="4" t="s">
        <v>42</v>
      </c>
      <c r="C41" s="4" t="s">
        <v>43</v>
      </c>
      <c r="D41" s="5">
        <v>1</v>
      </c>
      <c r="E41" s="6">
        <f>(12847600000000000/(102300000*12*22*8))</f>
        <v>59463.772623596669</v>
      </c>
      <c r="F41" s="6">
        <v>50000</v>
      </c>
      <c r="G41" s="5">
        <v>0</v>
      </c>
      <c r="H41" s="5">
        <v>1</v>
      </c>
      <c r="I41" s="5">
        <v>1</v>
      </c>
      <c r="J41" s="6">
        <f>D41*E41+F41+G41</f>
        <v>109463.77262359667</v>
      </c>
      <c r="K41" s="6">
        <f t="shared" ref="K41:K45" si="7">J41*H41*I41</f>
        <v>109463.77262359667</v>
      </c>
      <c r="L41" s="5" t="s">
        <v>44</v>
      </c>
    </row>
    <row r="42" spans="1:12" ht="178.5" x14ac:dyDescent="0.2">
      <c r="A42" s="5" t="s">
        <v>41</v>
      </c>
      <c r="B42" s="4" t="s">
        <v>45</v>
      </c>
      <c r="C42" s="4" t="s">
        <v>43</v>
      </c>
      <c r="D42" s="5">
        <v>1</v>
      </c>
      <c r="E42" s="6">
        <f>(12847600000000000/(102300000*12*22*8))</f>
        <v>59463.772623596669</v>
      </c>
      <c r="F42" s="6">
        <v>50000</v>
      </c>
      <c r="G42" s="5">
        <v>0</v>
      </c>
      <c r="H42" s="5">
        <v>1</v>
      </c>
      <c r="I42" s="5">
        <v>1</v>
      </c>
      <c r="J42" s="6">
        <f>D42*E42+F42+G42</f>
        <v>109463.77262359667</v>
      </c>
      <c r="K42" s="6">
        <f t="shared" si="7"/>
        <v>109463.77262359667</v>
      </c>
      <c r="L42" s="5" t="s">
        <v>44</v>
      </c>
    </row>
    <row r="43" spans="1:12" x14ac:dyDescent="0.2">
      <c r="A43" s="2">
        <v>2</v>
      </c>
      <c r="B43" s="3" t="s">
        <v>18</v>
      </c>
      <c r="C43" s="4" t="s">
        <v>19</v>
      </c>
      <c r="D43" s="5">
        <v>1</v>
      </c>
      <c r="E43" s="6">
        <f t="shared" ref="E43:E45" si="8">(12847600000000000/(102300000*12*22*8))</f>
        <v>59463.772623596669</v>
      </c>
      <c r="F43" s="5">
        <v>0</v>
      </c>
      <c r="G43" s="5">
        <v>0</v>
      </c>
      <c r="H43" s="5">
        <v>1</v>
      </c>
      <c r="I43" s="5">
        <v>1</v>
      </c>
      <c r="J43" s="6">
        <f>D43*E43+F43+G43</f>
        <v>59463.772623596669</v>
      </c>
      <c r="K43" s="6">
        <f t="shared" si="7"/>
        <v>59463.772623596669</v>
      </c>
      <c r="L43" s="5"/>
    </row>
    <row r="44" spans="1:12" ht="25.5" x14ac:dyDescent="0.2">
      <c r="A44" s="5"/>
      <c r="B44" s="4"/>
      <c r="C44" s="4" t="s">
        <v>20</v>
      </c>
      <c r="D44" s="5">
        <v>1</v>
      </c>
      <c r="E44" s="6">
        <f t="shared" si="8"/>
        <v>59463.772623596669</v>
      </c>
      <c r="F44" s="5">
        <v>0</v>
      </c>
      <c r="G44" s="6">
        <v>30000</v>
      </c>
      <c r="H44" s="5">
        <v>1</v>
      </c>
      <c r="I44" s="5">
        <v>1</v>
      </c>
      <c r="J44" s="6">
        <f t="shared" ref="J44:J45" si="9">D44*E44+F44+G44</f>
        <v>89463.772623596669</v>
      </c>
      <c r="K44" s="6">
        <f t="shared" si="7"/>
        <v>89463.772623596669</v>
      </c>
      <c r="L44" s="5" t="s">
        <v>47</v>
      </c>
    </row>
    <row r="45" spans="1:12" x14ac:dyDescent="0.2">
      <c r="A45" s="5"/>
      <c r="B45" s="4"/>
      <c r="C45" s="4" t="s">
        <v>21</v>
      </c>
      <c r="D45" s="5">
        <v>1</v>
      </c>
      <c r="E45" s="6">
        <f t="shared" si="8"/>
        <v>59463.772623596669</v>
      </c>
      <c r="F45" s="5">
        <v>0</v>
      </c>
      <c r="G45" s="5">
        <v>0</v>
      </c>
      <c r="H45" s="5">
        <v>1</v>
      </c>
      <c r="I45" s="5">
        <v>1</v>
      </c>
      <c r="J45" s="6">
        <f t="shared" si="9"/>
        <v>59463.772623596669</v>
      </c>
      <c r="K45" s="6">
        <f t="shared" si="7"/>
        <v>59463.772623596669</v>
      </c>
      <c r="L45" s="5"/>
    </row>
    <row r="46" spans="1:12" ht="25.5" x14ac:dyDescent="0.2">
      <c r="A46" s="2">
        <v>3</v>
      </c>
      <c r="B46" s="3" t="s">
        <v>22</v>
      </c>
      <c r="C46" s="4"/>
      <c r="D46" s="5"/>
      <c r="E46" s="5"/>
      <c r="F46" s="5"/>
      <c r="G46" s="5"/>
      <c r="H46" s="5"/>
      <c r="I46" s="5"/>
      <c r="J46" s="5"/>
      <c r="K46" s="5"/>
      <c r="L46" s="5"/>
    </row>
    <row r="47" spans="1:12" x14ac:dyDescent="0.2">
      <c r="A47" s="5" t="s">
        <v>23</v>
      </c>
      <c r="B47" s="4" t="s">
        <v>24</v>
      </c>
      <c r="C47" s="4"/>
      <c r="D47" s="5">
        <v>0</v>
      </c>
      <c r="E47" s="5">
        <v>0</v>
      </c>
      <c r="F47" s="5">
        <v>0</v>
      </c>
      <c r="G47" s="5">
        <v>0</v>
      </c>
      <c r="H47" s="5">
        <v>0</v>
      </c>
      <c r="I47" s="5">
        <v>0</v>
      </c>
      <c r="J47" s="5">
        <v>0</v>
      </c>
      <c r="K47" s="5">
        <v>0</v>
      </c>
      <c r="L47" s="5"/>
    </row>
    <row r="48" spans="1:12" x14ac:dyDescent="0.2">
      <c r="A48" s="5" t="s">
        <v>25</v>
      </c>
      <c r="B48" s="4" t="s">
        <v>26</v>
      </c>
      <c r="C48" s="4"/>
      <c r="D48" s="5">
        <v>0</v>
      </c>
      <c r="E48" s="5">
        <v>0</v>
      </c>
      <c r="F48" s="5">
        <v>0</v>
      </c>
      <c r="G48" s="5">
        <v>0</v>
      </c>
      <c r="H48" s="5">
        <v>0</v>
      </c>
      <c r="I48" s="5">
        <v>0</v>
      </c>
      <c r="J48" s="5">
        <v>0</v>
      </c>
      <c r="K48" s="5">
        <v>0</v>
      </c>
      <c r="L48" s="5"/>
    </row>
    <row r="49" spans="1:15" x14ac:dyDescent="0.2">
      <c r="A49" s="5" t="s">
        <v>27</v>
      </c>
      <c r="B49" s="4" t="s">
        <v>28</v>
      </c>
      <c r="C49" s="4"/>
      <c r="D49" s="5">
        <v>0</v>
      </c>
      <c r="E49" s="5">
        <v>0</v>
      </c>
      <c r="F49" s="5">
        <v>0</v>
      </c>
      <c r="G49" s="5">
        <v>0</v>
      </c>
      <c r="H49" s="5">
        <v>0</v>
      </c>
      <c r="I49" s="5">
        <v>0</v>
      </c>
      <c r="J49" s="5">
        <v>0</v>
      </c>
      <c r="K49" s="5">
        <v>0</v>
      </c>
      <c r="L49" s="5"/>
    </row>
    <row r="50" spans="1:15" ht="51" x14ac:dyDescent="0.2">
      <c r="A50" s="2">
        <v>4</v>
      </c>
      <c r="B50" s="3" t="s">
        <v>29</v>
      </c>
      <c r="C50" s="4"/>
      <c r="D50" s="5"/>
      <c r="E50" s="5"/>
      <c r="F50" s="5"/>
      <c r="G50" s="5"/>
      <c r="H50" s="5"/>
      <c r="I50" s="5"/>
      <c r="J50" s="5"/>
      <c r="K50" s="5"/>
      <c r="L50" s="5"/>
    </row>
    <row r="51" spans="1:15" ht="76.5" x14ac:dyDescent="0.2">
      <c r="A51" s="2">
        <v>5</v>
      </c>
      <c r="B51" s="7" t="s">
        <v>48</v>
      </c>
      <c r="C51" s="4"/>
      <c r="D51" s="5"/>
      <c r="E51" s="5"/>
      <c r="F51" s="5"/>
      <c r="G51" s="5"/>
      <c r="H51" s="5"/>
      <c r="I51" s="5"/>
      <c r="J51" s="6">
        <f>SUM(J52:J57)</f>
        <v>1189275.4524719333</v>
      </c>
      <c r="K51" s="6">
        <f>SUM(K52:K57)</f>
        <v>1189275.4524719333</v>
      </c>
      <c r="L51" s="5" t="s">
        <v>82</v>
      </c>
    </row>
    <row r="52" spans="1:15" ht="30" x14ac:dyDescent="0.25">
      <c r="A52" s="11" t="s">
        <v>49</v>
      </c>
      <c r="B52" s="4" t="s">
        <v>61</v>
      </c>
      <c r="C52" s="10"/>
      <c r="D52" s="11">
        <v>1</v>
      </c>
      <c r="E52" s="6">
        <f t="shared" ref="E52:E60" si="10">(12847600000000000/(102300000*12*22*8))</f>
        <v>59463.772623596669</v>
      </c>
      <c r="F52" s="5">
        <v>0</v>
      </c>
      <c r="G52" s="5">
        <v>0</v>
      </c>
      <c r="H52" s="5">
        <v>1</v>
      </c>
      <c r="I52" s="5">
        <v>1</v>
      </c>
      <c r="J52" s="12">
        <f t="shared" ref="J52:J57" si="11">D52*E52+F52+G52</f>
        <v>59463.772623596669</v>
      </c>
      <c r="K52" s="12">
        <f t="shared" ref="K52:K60" si="12">J52*H52*I52</f>
        <v>59463.772623596669</v>
      </c>
      <c r="L52" s="11"/>
      <c r="N52" s="15" t="s">
        <v>76</v>
      </c>
      <c r="O52" s="14">
        <f>K36</f>
        <v>2181768.2692022868</v>
      </c>
    </row>
    <row r="53" spans="1:15" ht="30" x14ac:dyDescent="0.25">
      <c r="A53" s="11" t="s">
        <v>50</v>
      </c>
      <c r="B53" s="4" t="s">
        <v>62</v>
      </c>
      <c r="C53" s="10"/>
      <c r="D53" s="11">
        <v>1</v>
      </c>
      <c r="E53" s="6">
        <f t="shared" si="10"/>
        <v>59463.772623596669</v>
      </c>
      <c r="F53" s="5">
        <v>0</v>
      </c>
      <c r="G53" s="5">
        <v>0</v>
      </c>
      <c r="H53" s="5">
        <v>1</v>
      </c>
      <c r="I53" s="5">
        <v>1</v>
      </c>
      <c r="J53" s="12">
        <f t="shared" si="11"/>
        <v>59463.772623596669</v>
      </c>
      <c r="K53" s="12">
        <f t="shared" si="12"/>
        <v>59463.772623596669</v>
      </c>
      <c r="L53" s="11"/>
      <c r="N53" s="15" t="s">
        <v>77</v>
      </c>
      <c r="O53" s="16">
        <f>K61</f>
        <v>1943913.1787079</v>
      </c>
    </row>
    <row r="54" spans="1:15" x14ac:dyDescent="0.2">
      <c r="A54" s="11" t="s">
        <v>51</v>
      </c>
      <c r="B54" s="4" t="s">
        <v>63</v>
      </c>
      <c r="C54" s="10"/>
      <c r="D54" s="11">
        <f>1.25*8</f>
        <v>10</v>
      </c>
      <c r="E54" s="6">
        <f t="shared" si="10"/>
        <v>59463.772623596669</v>
      </c>
      <c r="F54" s="5">
        <v>0</v>
      </c>
      <c r="G54" s="5">
        <v>0</v>
      </c>
      <c r="H54" s="5">
        <v>1</v>
      </c>
      <c r="I54" s="5">
        <v>1</v>
      </c>
      <c r="J54" s="12">
        <f t="shared" si="11"/>
        <v>594637.72623596666</v>
      </c>
      <c r="K54" s="12">
        <f t="shared" si="12"/>
        <v>594637.72623596666</v>
      </c>
      <c r="L54" s="11"/>
    </row>
    <row r="55" spans="1:15" x14ac:dyDescent="0.2">
      <c r="A55" s="11" t="s">
        <v>52</v>
      </c>
      <c r="B55" s="4" t="s">
        <v>64</v>
      </c>
      <c r="C55" s="10"/>
      <c r="D55" s="11">
        <v>3</v>
      </c>
      <c r="E55" s="6">
        <f t="shared" si="10"/>
        <v>59463.772623596669</v>
      </c>
      <c r="F55" s="5">
        <v>0</v>
      </c>
      <c r="G55" s="5">
        <v>0</v>
      </c>
      <c r="H55" s="5">
        <v>1</v>
      </c>
      <c r="I55" s="5">
        <v>1</v>
      </c>
      <c r="J55" s="12">
        <f t="shared" si="11"/>
        <v>178391.31787079002</v>
      </c>
      <c r="K55" s="12">
        <f t="shared" si="12"/>
        <v>178391.31787079002</v>
      </c>
      <c r="L55" s="11"/>
    </row>
    <row r="56" spans="1:15" x14ac:dyDescent="0.2">
      <c r="A56" s="11" t="s">
        <v>53</v>
      </c>
      <c r="B56" s="4" t="s">
        <v>65</v>
      </c>
      <c r="C56" s="10"/>
      <c r="D56" s="11">
        <v>3</v>
      </c>
      <c r="E56" s="6">
        <f t="shared" si="10"/>
        <v>59463.772623596669</v>
      </c>
      <c r="F56" s="5">
        <v>0</v>
      </c>
      <c r="G56" s="5">
        <v>0</v>
      </c>
      <c r="H56" s="5">
        <v>1</v>
      </c>
      <c r="I56" s="5">
        <v>1</v>
      </c>
      <c r="J56" s="12">
        <f t="shared" si="11"/>
        <v>178391.31787079002</v>
      </c>
      <c r="K56" s="12">
        <f t="shared" si="12"/>
        <v>178391.31787079002</v>
      </c>
      <c r="L56" s="11"/>
    </row>
    <row r="57" spans="1:15" x14ac:dyDescent="0.2">
      <c r="A57" s="11" t="s">
        <v>54</v>
      </c>
      <c r="B57" s="4" t="s">
        <v>74</v>
      </c>
      <c r="C57" s="10"/>
      <c r="D57" s="11">
        <f>0.25*8</f>
        <v>2</v>
      </c>
      <c r="E57" s="6">
        <f t="shared" si="10"/>
        <v>59463.772623596669</v>
      </c>
      <c r="F57" s="5">
        <v>0</v>
      </c>
      <c r="G57" s="5">
        <v>0</v>
      </c>
      <c r="H57" s="5">
        <v>1</v>
      </c>
      <c r="I57" s="5">
        <v>1</v>
      </c>
      <c r="J57" s="12">
        <f t="shared" si="11"/>
        <v>118927.54524719334</v>
      </c>
      <c r="K57" s="12">
        <f t="shared" si="12"/>
        <v>118927.54524719334</v>
      </c>
      <c r="L57" s="11"/>
    </row>
    <row r="58" spans="1:15" x14ac:dyDescent="0.2">
      <c r="A58" s="8">
        <v>6</v>
      </c>
      <c r="B58" s="9" t="s">
        <v>30</v>
      </c>
      <c r="C58" s="10" t="s">
        <v>19</v>
      </c>
      <c r="D58" s="11">
        <v>1</v>
      </c>
      <c r="E58" s="12">
        <f t="shared" si="10"/>
        <v>59463.772623596669</v>
      </c>
      <c r="F58" s="11">
        <v>0</v>
      </c>
      <c r="G58" s="11">
        <v>0</v>
      </c>
      <c r="H58" s="11">
        <v>1</v>
      </c>
      <c r="I58" s="11">
        <v>1</v>
      </c>
      <c r="J58" s="12">
        <f>D58*E58+F58+G58</f>
        <v>59463.772623596669</v>
      </c>
      <c r="K58" s="12">
        <f t="shared" si="12"/>
        <v>59463.772623596669</v>
      </c>
      <c r="L58" s="11"/>
    </row>
    <row r="59" spans="1:15" ht="25.5" x14ac:dyDescent="0.2">
      <c r="A59" s="5"/>
      <c r="B59" s="4"/>
      <c r="C59" s="4" t="s">
        <v>20</v>
      </c>
      <c r="D59" s="5">
        <v>1</v>
      </c>
      <c r="E59" s="6">
        <f t="shared" si="10"/>
        <v>59463.772623596669</v>
      </c>
      <c r="F59" s="5">
        <v>0</v>
      </c>
      <c r="G59" s="6">
        <v>30000</v>
      </c>
      <c r="H59" s="5">
        <v>1</v>
      </c>
      <c r="I59" s="5">
        <v>1</v>
      </c>
      <c r="J59" s="6">
        <f t="shared" ref="J59:J60" si="13">D59*E59+F59+G59</f>
        <v>89463.772623596669</v>
      </c>
      <c r="K59" s="6">
        <f t="shared" si="12"/>
        <v>89463.772623596669</v>
      </c>
      <c r="L59" s="5" t="s">
        <v>47</v>
      </c>
    </row>
    <row r="60" spans="1:15" x14ac:dyDescent="0.2">
      <c r="A60" s="5"/>
      <c r="B60" s="4"/>
      <c r="C60" s="4" t="s">
        <v>21</v>
      </c>
      <c r="D60" s="5">
        <v>1</v>
      </c>
      <c r="E60" s="6">
        <f t="shared" si="10"/>
        <v>59463.772623596669</v>
      </c>
      <c r="F60" s="5">
        <v>0</v>
      </c>
      <c r="G60" s="5">
        <v>0</v>
      </c>
      <c r="H60" s="5">
        <v>1</v>
      </c>
      <c r="I60" s="5">
        <v>1</v>
      </c>
      <c r="J60" s="6">
        <f t="shared" si="13"/>
        <v>59463.772623596669</v>
      </c>
      <c r="K60" s="6">
        <f t="shared" si="12"/>
        <v>59463.772623596669</v>
      </c>
      <c r="L60" s="5"/>
    </row>
    <row r="61" spans="1:15" x14ac:dyDescent="0.2">
      <c r="A61" s="5"/>
      <c r="B61" s="20" t="s">
        <v>31</v>
      </c>
      <c r="C61" s="20"/>
      <c r="D61" s="5"/>
      <c r="E61" s="5"/>
      <c r="F61" s="5"/>
      <c r="G61" s="5"/>
      <c r="H61" s="5"/>
      <c r="I61" s="5"/>
      <c r="J61" s="13">
        <f>J39+J43+J44+J45+J51+J58+J59+J60</f>
        <v>1943913.1787079</v>
      </c>
      <c r="K61" s="13">
        <f>K39+K43+K44+K45+K51+K58+K59+K60</f>
        <v>1943913.1787079</v>
      </c>
      <c r="L61" s="5"/>
    </row>
    <row r="62" spans="1:15" x14ac:dyDescent="0.2">
      <c r="A62" s="1" t="s">
        <v>32</v>
      </c>
    </row>
  </sheetData>
  <mergeCells count="9">
    <mergeCell ref="B36:C36"/>
    <mergeCell ref="A37:L37"/>
    <mergeCell ref="B61:C61"/>
    <mergeCell ref="A1:C1"/>
    <mergeCell ref="A2:C2"/>
    <mergeCell ref="H2:J2"/>
    <mergeCell ref="A4:L4"/>
    <mergeCell ref="A5:L5"/>
    <mergeCell ref="A6:L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021F3-9621-402A-83AA-DBE2550A50DA}">
  <dimension ref="A1:O60"/>
  <sheetViews>
    <sheetView tabSelected="1" zoomScaleNormal="100" workbookViewId="0">
      <selection activeCell="A5" sqref="A5:L5"/>
    </sheetView>
  </sheetViews>
  <sheetFormatPr defaultRowHeight="14.25" x14ac:dyDescent="0.2"/>
  <cols>
    <col min="1" max="1" width="5" customWidth="1"/>
    <col min="2" max="2" width="19.75" customWidth="1"/>
    <col min="3" max="3" width="9.125" customWidth="1"/>
    <col min="4" max="4" width="7.375" customWidth="1"/>
    <col min="6" max="7" width="8.375" customWidth="1"/>
    <col min="8" max="8" width="8" customWidth="1"/>
    <col min="10" max="10" width="11" customWidth="1"/>
    <col min="11" max="11" width="10.5" customWidth="1"/>
    <col min="15" max="15" width="10.875" bestFit="1" customWidth="1"/>
  </cols>
  <sheetData>
    <row r="1" spans="1:12" ht="16.5" x14ac:dyDescent="0.2">
      <c r="A1" s="17" t="s">
        <v>0</v>
      </c>
      <c r="B1" s="17"/>
      <c r="C1" s="17"/>
    </row>
    <row r="2" spans="1:12" ht="16.5" x14ac:dyDescent="0.25">
      <c r="A2" s="18" t="s">
        <v>1</v>
      </c>
      <c r="B2" s="18"/>
      <c r="C2" s="18"/>
      <c r="H2" s="19" t="s">
        <v>2</v>
      </c>
      <c r="I2" s="19"/>
      <c r="J2" s="19"/>
    </row>
    <row r="4" spans="1:12" x14ac:dyDescent="0.2">
      <c r="A4" s="21" t="s">
        <v>3</v>
      </c>
      <c r="B4" s="21"/>
      <c r="C4" s="21"/>
      <c r="D4" s="21"/>
      <c r="E4" s="21"/>
      <c r="F4" s="21"/>
      <c r="G4" s="21"/>
      <c r="H4" s="21"/>
      <c r="I4" s="21"/>
      <c r="J4" s="21"/>
      <c r="K4" s="21"/>
      <c r="L4" s="21"/>
    </row>
    <row r="5" spans="1:12" ht="48" customHeight="1" x14ac:dyDescent="0.2">
      <c r="A5" s="27" t="s">
        <v>90</v>
      </c>
      <c r="B5" s="22"/>
      <c r="C5" s="22"/>
      <c r="D5" s="22"/>
      <c r="E5" s="22"/>
      <c r="F5" s="22"/>
      <c r="G5" s="22"/>
      <c r="H5" s="22"/>
      <c r="I5" s="22"/>
      <c r="J5" s="22"/>
      <c r="K5" s="22"/>
      <c r="L5" s="22"/>
    </row>
    <row r="6" spans="1:12" x14ac:dyDescent="0.2">
      <c r="A6" s="23" t="s">
        <v>34</v>
      </c>
      <c r="B6" s="23"/>
      <c r="C6" s="23"/>
      <c r="D6" s="23"/>
      <c r="E6" s="23"/>
      <c r="F6" s="23"/>
      <c r="G6" s="23"/>
      <c r="H6" s="23"/>
      <c r="I6" s="23"/>
      <c r="J6" s="23"/>
      <c r="K6" s="23"/>
      <c r="L6" s="23"/>
    </row>
    <row r="7" spans="1:12" ht="51" x14ac:dyDescent="0.2">
      <c r="A7" s="2" t="s">
        <v>4</v>
      </c>
      <c r="B7" s="2" t="s">
        <v>5</v>
      </c>
      <c r="C7" s="2" t="s">
        <v>6</v>
      </c>
      <c r="D7" s="2" t="s">
        <v>7</v>
      </c>
      <c r="E7" s="2" t="s">
        <v>8</v>
      </c>
      <c r="F7" s="2" t="s">
        <v>9</v>
      </c>
      <c r="G7" s="2" t="s">
        <v>10</v>
      </c>
      <c r="H7" s="2" t="s">
        <v>11</v>
      </c>
      <c r="I7" s="2" t="s">
        <v>12</v>
      </c>
      <c r="J7" s="2" t="s">
        <v>13</v>
      </c>
      <c r="K7" s="2" t="s">
        <v>14</v>
      </c>
      <c r="L7" s="2" t="s">
        <v>15</v>
      </c>
    </row>
    <row r="8" spans="1:12" x14ac:dyDescent="0.2">
      <c r="A8" s="2">
        <v>1</v>
      </c>
      <c r="B8" s="3" t="s">
        <v>16</v>
      </c>
      <c r="C8" s="4"/>
      <c r="D8" s="5"/>
      <c r="E8" s="5"/>
      <c r="F8" s="5"/>
      <c r="G8" s="5"/>
      <c r="H8" s="5"/>
      <c r="I8" s="5"/>
      <c r="J8" s="6">
        <f>SUM(J9:J10)</f>
        <v>178391.31787079002</v>
      </c>
      <c r="K8" s="6">
        <f>SUM(K9:K10)</f>
        <v>178391.31787079002</v>
      </c>
      <c r="L8" s="5"/>
    </row>
    <row r="9" spans="1:12" ht="25.5" x14ac:dyDescent="0.2">
      <c r="A9" s="5" t="s">
        <v>17</v>
      </c>
      <c r="B9" s="4" t="s">
        <v>88</v>
      </c>
      <c r="C9" s="4" t="s">
        <v>37</v>
      </c>
      <c r="D9" s="5">
        <v>2</v>
      </c>
      <c r="E9" s="6">
        <f>(12847600000000000/(102300000*12*22*8))</f>
        <v>59463.772623596669</v>
      </c>
      <c r="F9" s="5">
        <v>0</v>
      </c>
      <c r="G9" s="5">
        <v>0</v>
      </c>
      <c r="H9" s="5">
        <v>1</v>
      </c>
      <c r="I9" s="5">
        <v>1</v>
      </c>
      <c r="J9" s="6">
        <f>D9*E9+F9+G9</f>
        <v>118927.54524719334</v>
      </c>
      <c r="K9" s="6">
        <f>J9*H9*I9</f>
        <v>118927.54524719334</v>
      </c>
      <c r="L9" s="5"/>
    </row>
    <row r="10" spans="1:12" ht="89.25" x14ac:dyDescent="0.2">
      <c r="A10" s="5" t="s">
        <v>39</v>
      </c>
      <c r="B10" s="4" t="s">
        <v>89</v>
      </c>
      <c r="C10" s="4"/>
      <c r="D10" s="5">
        <v>1</v>
      </c>
      <c r="E10" s="6">
        <f>(12847600000000000/(102300000*12*22*8))</f>
        <v>59463.772623596669</v>
      </c>
      <c r="F10" s="6">
        <v>0</v>
      </c>
      <c r="G10" s="5">
        <v>0</v>
      </c>
      <c r="H10" s="5">
        <v>1</v>
      </c>
      <c r="I10" s="5">
        <v>1</v>
      </c>
      <c r="J10" s="6">
        <f>D10*E10+F10+G10</f>
        <v>59463.772623596669</v>
      </c>
      <c r="K10" s="6">
        <f t="shared" ref="K10:K13" si="0">J10*H10*I10</f>
        <v>59463.772623596669</v>
      </c>
      <c r="L10" s="5"/>
    </row>
    <row r="11" spans="1:12" x14ac:dyDescent="0.2">
      <c r="A11" s="2">
        <v>2</v>
      </c>
      <c r="B11" s="3" t="s">
        <v>18</v>
      </c>
      <c r="C11" s="4" t="s">
        <v>19</v>
      </c>
      <c r="D11" s="5">
        <v>1</v>
      </c>
      <c r="E11" s="6">
        <f t="shared" ref="E11:E13" si="1">(12847600000000000/(102300000*12*22*8))</f>
        <v>59463.772623596669</v>
      </c>
      <c r="F11" s="5">
        <v>0</v>
      </c>
      <c r="G11" s="5">
        <v>0</v>
      </c>
      <c r="H11" s="5">
        <v>1</v>
      </c>
      <c r="I11" s="5">
        <v>1</v>
      </c>
      <c r="J11" s="6">
        <f>D11*E11+F11+G11</f>
        <v>59463.772623596669</v>
      </c>
      <c r="K11" s="6">
        <f t="shared" si="0"/>
        <v>59463.772623596669</v>
      </c>
      <c r="L11" s="5"/>
    </row>
    <row r="12" spans="1:12" ht="25.5" x14ac:dyDescent="0.2">
      <c r="A12" s="5"/>
      <c r="B12" s="4"/>
      <c r="C12" s="4" t="s">
        <v>20</v>
      </c>
      <c r="D12" s="5">
        <v>1</v>
      </c>
      <c r="E12" s="6">
        <f t="shared" si="1"/>
        <v>59463.772623596669</v>
      </c>
      <c r="F12" s="5">
        <v>0</v>
      </c>
      <c r="G12" s="6">
        <v>30000</v>
      </c>
      <c r="H12" s="5">
        <v>1</v>
      </c>
      <c r="I12" s="5">
        <v>1</v>
      </c>
      <c r="J12" s="6">
        <f t="shared" ref="J12:J13" si="2">D12*E12+F12+G12</f>
        <v>89463.772623596669</v>
      </c>
      <c r="K12" s="6">
        <f t="shared" si="0"/>
        <v>89463.772623596669</v>
      </c>
      <c r="L12" s="5" t="s">
        <v>47</v>
      </c>
    </row>
    <row r="13" spans="1:12" x14ac:dyDescent="0.2">
      <c r="A13" s="5"/>
      <c r="B13" s="4"/>
      <c r="C13" s="4" t="s">
        <v>21</v>
      </c>
      <c r="D13" s="5">
        <v>1</v>
      </c>
      <c r="E13" s="6">
        <f t="shared" si="1"/>
        <v>59463.772623596669</v>
      </c>
      <c r="F13" s="5">
        <v>0</v>
      </c>
      <c r="G13" s="5">
        <v>0</v>
      </c>
      <c r="H13" s="5">
        <v>1</v>
      </c>
      <c r="I13" s="5">
        <v>1</v>
      </c>
      <c r="J13" s="6">
        <f t="shared" si="2"/>
        <v>59463.772623596669</v>
      </c>
      <c r="K13" s="6">
        <f t="shared" si="0"/>
        <v>59463.772623596669</v>
      </c>
      <c r="L13" s="5"/>
    </row>
    <row r="14" spans="1:12" ht="25.5" x14ac:dyDescent="0.2">
      <c r="A14" s="2">
        <v>3</v>
      </c>
      <c r="B14" s="3" t="s">
        <v>22</v>
      </c>
      <c r="C14" s="4"/>
      <c r="D14" s="5"/>
      <c r="E14" s="5"/>
      <c r="F14" s="5"/>
      <c r="G14" s="5"/>
      <c r="H14" s="5"/>
      <c r="I14" s="5"/>
      <c r="J14" s="5"/>
      <c r="K14" s="5"/>
      <c r="L14" s="5"/>
    </row>
    <row r="15" spans="1:12" x14ac:dyDescent="0.2">
      <c r="A15" s="5" t="s">
        <v>23</v>
      </c>
      <c r="B15" s="4" t="s">
        <v>24</v>
      </c>
      <c r="C15" s="4"/>
      <c r="D15" s="5">
        <v>0</v>
      </c>
      <c r="E15" s="5">
        <v>0</v>
      </c>
      <c r="F15" s="5">
        <v>0</v>
      </c>
      <c r="G15" s="5">
        <v>0</v>
      </c>
      <c r="H15" s="5">
        <v>0</v>
      </c>
      <c r="I15" s="5">
        <v>0</v>
      </c>
      <c r="J15" s="5">
        <v>0</v>
      </c>
      <c r="K15" s="5">
        <v>0</v>
      </c>
      <c r="L15" s="5"/>
    </row>
    <row r="16" spans="1:12" x14ac:dyDescent="0.2">
      <c r="A16" s="5" t="s">
        <v>25</v>
      </c>
      <c r="B16" s="4" t="s">
        <v>26</v>
      </c>
      <c r="C16" s="4"/>
      <c r="D16" s="5">
        <v>0</v>
      </c>
      <c r="E16" s="5">
        <v>0</v>
      </c>
      <c r="F16" s="5">
        <v>0</v>
      </c>
      <c r="G16" s="5">
        <v>0</v>
      </c>
      <c r="H16" s="5">
        <v>0</v>
      </c>
      <c r="I16" s="5">
        <v>0</v>
      </c>
      <c r="J16" s="5">
        <v>0</v>
      </c>
      <c r="K16" s="5">
        <v>0</v>
      </c>
      <c r="L16" s="5"/>
    </row>
    <row r="17" spans="1:12" x14ac:dyDescent="0.2">
      <c r="A17" s="5" t="s">
        <v>27</v>
      </c>
      <c r="B17" s="4" t="s">
        <v>28</v>
      </c>
      <c r="C17" s="4"/>
      <c r="D17" s="5">
        <v>0</v>
      </c>
      <c r="E17" s="5">
        <v>0</v>
      </c>
      <c r="F17" s="5">
        <v>0</v>
      </c>
      <c r="G17" s="5">
        <v>0</v>
      </c>
      <c r="H17" s="5">
        <v>0</v>
      </c>
      <c r="I17" s="5">
        <v>0</v>
      </c>
      <c r="J17" s="5">
        <v>0</v>
      </c>
      <c r="K17" s="5">
        <v>0</v>
      </c>
      <c r="L17" s="5"/>
    </row>
    <row r="18" spans="1:12" ht="51" x14ac:dyDescent="0.2">
      <c r="A18" s="2">
        <v>4</v>
      </c>
      <c r="B18" s="3" t="s">
        <v>29</v>
      </c>
      <c r="C18" s="4"/>
      <c r="D18" s="5"/>
      <c r="E18" s="5"/>
      <c r="F18" s="5"/>
      <c r="G18" s="5"/>
      <c r="H18" s="5"/>
      <c r="I18" s="5"/>
      <c r="J18" s="5"/>
      <c r="K18" s="5"/>
      <c r="L18" s="5"/>
    </row>
    <row r="19" spans="1:12" ht="76.5" x14ac:dyDescent="0.2">
      <c r="A19" s="2">
        <v>5</v>
      </c>
      <c r="B19" s="7" t="s">
        <v>48</v>
      </c>
      <c r="C19" s="4"/>
      <c r="D19" s="5"/>
      <c r="E19" s="5"/>
      <c r="F19" s="5"/>
      <c r="G19" s="5"/>
      <c r="H19" s="5"/>
      <c r="I19" s="5"/>
      <c r="J19" s="6">
        <f>SUM(J20:J31)</f>
        <v>1427130.5429663202</v>
      </c>
      <c r="K19" s="6">
        <f>SUM(K20:K31)</f>
        <v>1427130.5429663202</v>
      </c>
      <c r="L19" s="5" t="s">
        <v>80</v>
      </c>
    </row>
    <row r="20" spans="1:12" x14ac:dyDescent="0.2">
      <c r="A20" s="11" t="s">
        <v>49</v>
      </c>
      <c r="B20" s="4" t="s">
        <v>61</v>
      </c>
      <c r="C20" s="10"/>
      <c r="D20" s="11">
        <v>1</v>
      </c>
      <c r="E20" s="6">
        <f t="shared" ref="E20:E34" si="3">(12847600000000000/(102300000*12*22*8))</f>
        <v>59463.772623596669</v>
      </c>
      <c r="F20" s="5">
        <v>0</v>
      </c>
      <c r="G20" s="5">
        <v>0</v>
      </c>
      <c r="H20" s="5">
        <v>1</v>
      </c>
      <c r="I20" s="5">
        <v>1</v>
      </c>
      <c r="J20" s="12">
        <f t="shared" ref="J20:J31" si="4">D20*E20+F20+G20</f>
        <v>59463.772623596669</v>
      </c>
      <c r="K20" s="12">
        <f t="shared" ref="K20:K34" si="5">J20*H20*I20</f>
        <v>59463.772623596669</v>
      </c>
      <c r="L20" s="11"/>
    </row>
    <row r="21" spans="1:12" ht="25.5" x14ac:dyDescent="0.2">
      <c r="A21" s="11" t="s">
        <v>50</v>
      </c>
      <c r="B21" s="4" t="s">
        <v>62</v>
      </c>
      <c r="C21" s="10"/>
      <c r="D21" s="11">
        <v>1</v>
      </c>
      <c r="E21" s="6">
        <f t="shared" si="3"/>
        <v>59463.772623596669</v>
      </c>
      <c r="F21" s="5">
        <v>0</v>
      </c>
      <c r="G21" s="5">
        <v>0</v>
      </c>
      <c r="H21" s="5">
        <v>1</v>
      </c>
      <c r="I21" s="5">
        <v>1</v>
      </c>
      <c r="J21" s="12">
        <f t="shared" si="4"/>
        <v>59463.772623596669</v>
      </c>
      <c r="K21" s="12">
        <f t="shared" si="5"/>
        <v>59463.772623596669</v>
      </c>
      <c r="L21" s="11"/>
    </row>
    <row r="22" spans="1:12" x14ac:dyDescent="0.2">
      <c r="A22" s="11" t="s">
        <v>51</v>
      </c>
      <c r="B22" s="4" t="s">
        <v>63</v>
      </c>
      <c r="C22" s="10"/>
      <c r="D22" s="11">
        <f>0.75*8</f>
        <v>6</v>
      </c>
      <c r="E22" s="6">
        <f t="shared" si="3"/>
        <v>59463.772623596669</v>
      </c>
      <c r="F22" s="5">
        <v>0</v>
      </c>
      <c r="G22" s="5">
        <v>0</v>
      </c>
      <c r="H22" s="5">
        <v>1</v>
      </c>
      <c r="I22" s="5">
        <v>1</v>
      </c>
      <c r="J22" s="12">
        <f t="shared" si="4"/>
        <v>356782.63574158004</v>
      </c>
      <c r="K22" s="12">
        <f t="shared" si="5"/>
        <v>356782.63574158004</v>
      </c>
      <c r="L22" s="11"/>
    </row>
    <row r="23" spans="1:12" x14ac:dyDescent="0.2">
      <c r="A23" s="11" t="s">
        <v>52</v>
      </c>
      <c r="B23" s="4" t="s">
        <v>64</v>
      </c>
      <c r="C23" s="10"/>
      <c r="D23" s="11">
        <f>0.25*8</f>
        <v>2</v>
      </c>
      <c r="E23" s="6">
        <f t="shared" si="3"/>
        <v>59463.772623596669</v>
      </c>
      <c r="F23" s="5">
        <v>0</v>
      </c>
      <c r="G23" s="5">
        <v>0</v>
      </c>
      <c r="H23" s="5">
        <v>1</v>
      </c>
      <c r="I23" s="5">
        <v>1</v>
      </c>
      <c r="J23" s="12">
        <f t="shared" si="4"/>
        <v>118927.54524719334</v>
      </c>
      <c r="K23" s="12">
        <f t="shared" si="5"/>
        <v>118927.54524719334</v>
      </c>
      <c r="L23" s="11"/>
    </row>
    <row r="24" spans="1:12" x14ac:dyDescent="0.2">
      <c r="A24" s="11" t="s">
        <v>53</v>
      </c>
      <c r="B24" s="4" t="s">
        <v>65</v>
      </c>
      <c r="C24" s="10"/>
      <c r="D24" s="11">
        <f>0.25*8</f>
        <v>2</v>
      </c>
      <c r="E24" s="6">
        <f t="shared" si="3"/>
        <v>59463.772623596669</v>
      </c>
      <c r="F24" s="5">
        <v>0</v>
      </c>
      <c r="G24" s="5">
        <v>0</v>
      </c>
      <c r="H24" s="5">
        <v>1</v>
      </c>
      <c r="I24" s="5">
        <v>1</v>
      </c>
      <c r="J24" s="12">
        <f t="shared" si="4"/>
        <v>118927.54524719334</v>
      </c>
      <c r="K24" s="12">
        <f t="shared" si="5"/>
        <v>118927.54524719334</v>
      </c>
      <c r="L24" s="11"/>
    </row>
    <row r="25" spans="1:12" ht="25.5" x14ac:dyDescent="0.2">
      <c r="A25" s="11" t="s">
        <v>54</v>
      </c>
      <c r="B25" s="4" t="s">
        <v>66</v>
      </c>
      <c r="C25" s="10"/>
      <c r="D25" s="11">
        <v>1</v>
      </c>
      <c r="E25" s="6">
        <f t="shared" si="3"/>
        <v>59463.772623596669</v>
      </c>
      <c r="F25" s="5">
        <v>0</v>
      </c>
      <c r="G25" s="5">
        <v>0</v>
      </c>
      <c r="H25" s="5">
        <v>1</v>
      </c>
      <c r="I25" s="5">
        <v>1</v>
      </c>
      <c r="J25" s="12">
        <f t="shared" si="4"/>
        <v>59463.772623596669</v>
      </c>
      <c r="K25" s="12">
        <f t="shared" si="5"/>
        <v>59463.772623596669</v>
      </c>
      <c r="L25" s="11"/>
    </row>
    <row r="26" spans="1:12" x14ac:dyDescent="0.2">
      <c r="A26" s="11" t="s">
        <v>55</v>
      </c>
      <c r="B26" s="4" t="s">
        <v>67</v>
      </c>
      <c r="C26" s="10"/>
      <c r="D26" s="11">
        <v>1</v>
      </c>
      <c r="E26" s="6">
        <f t="shared" si="3"/>
        <v>59463.772623596669</v>
      </c>
      <c r="F26" s="5">
        <v>0</v>
      </c>
      <c r="G26" s="5">
        <v>0</v>
      </c>
      <c r="H26" s="5">
        <v>1</v>
      </c>
      <c r="I26" s="5">
        <v>1</v>
      </c>
      <c r="J26" s="12">
        <f t="shared" si="4"/>
        <v>59463.772623596669</v>
      </c>
      <c r="K26" s="12">
        <f t="shared" si="5"/>
        <v>59463.772623596669</v>
      </c>
      <c r="L26" s="11"/>
    </row>
    <row r="27" spans="1:12" x14ac:dyDescent="0.2">
      <c r="A27" s="11" t="s">
        <v>56</v>
      </c>
      <c r="B27" s="4" t="s">
        <v>68</v>
      </c>
      <c r="C27" s="10"/>
      <c r="D27" s="11">
        <f>0.25*8</f>
        <v>2</v>
      </c>
      <c r="E27" s="6">
        <f t="shared" si="3"/>
        <v>59463.772623596669</v>
      </c>
      <c r="F27" s="5">
        <v>0</v>
      </c>
      <c r="G27" s="5">
        <v>0</v>
      </c>
      <c r="H27" s="5">
        <v>1</v>
      </c>
      <c r="I27" s="5">
        <v>1</v>
      </c>
      <c r="J27" s="12">
        <f t="shared" si="4"/>
        <v>118927.54524719334</v>
      </c>
      <c r="K27" s="12">
        <f t="shared" si="5"/>
        <v>118927.54524719334</v>
      </c>
      <c r="L27" s="11"/>
    </row>
    <row r="28" spans="1:12" x14ac:dyDescent="0.2">
      <c r="A28" s="11" t="s">
        <v>57</v>
      </c>
      <c r="B28" s="4" t="s">
        <v>69</v>
      </c>
      <c r="C28" s="10"/>
      <c r="D28" s="11">
        <v>3</v>
      </c>
      <c r="E28" s="6">
        <f t="shared" si="3"/>
        <v>59463.772623596669</v>
      </c>
      <c r="F28" s="5">
        <v>0</v>
      </c>
      <c r="G28" s="5">
        <v>0</v>
      </c>
      <c r="H28" s="5">
        <v>1</v>
      </c>
      <c r="I28" s="5">
        <v>1</v>
      </c>
      <c r="J28" s="12">
        <f t="shared" si="4"/>
        <v>178391.31787079002</v>
      </c>
      <c r="K28" s="12">
        <f t="shared" si="5"/>
        <v>178391.31787079002</v>
      </c>
      <c r="L28" s="11"/>
    </row>
    <row r="29" spans="1:12" x14ac:dyDescent="0.2">
      <c r="A29" s="11" t="s">
        <v>58</v>
      </c>
      <c r="B29" s="4" t="s">
        <v>70</v>
      </c>
      <c r="C29" s="10"/>
      <c r="D29" s="11">
        <v>2</v>
      </c>
      <c r="E29" s="6">
        <f t="shared" si="3"/>
        <v>59463.772623596669</v>
      </c>
      <c r="F29" s="5">
        <v>0</v>
      </c>
      <c r="G29" s="5">
        <v>0</v>
      </c>
      <c r="H29" s="5">
        <v>1</v>
      </c>
      <c r="I29" s="5">
        <v>1</v>
      </c>
      <c r="J29" s="12">
        <f t="shared" si="4"/>
        <v>118927.54524719334</v>
      </c>
      <c r="K29" s="12">
        <f t="shared" si="5"/>
        <v>118927.54524719334</v>
      </c>
      <c r="L29" s="11"/>
    </row>
    <row r="30" spans="1:12" ht="25.5" x14ac:dyDescent="0.2">
      <c r="A30" s="11" t="s">
        <v>59</v>
      </c>
      <c r="B30" s="4" t="s">
        <v>71</v>
      </c>
      <c r="C30" s="10"/>
      <c r="D30" s="11">
        <f>0.25*8</f>
        <v>2</v>
      </c>
      <c r="E30" s="6">
        <f t="shared" si="3"/>
        <v>59463.772623596669</v>
      </c>
      <c r="F30" s="5">
        <v>0</v>
      </c>
      <c r="G30" s="5">
        <v>0</v>
      </c>
      <c r="H30" s="5">
        <v>1</v>
      </c>
      <c r="I30" s="5">
        <v>1</v>
      </c>
      <c r="J30" s="12">
        <f t="shared" si="4"/>
        <v>118927.54524719334</v>
      </c>
      <c r="K30" s="12">
        <f t="shared" si="5"/>
        <v>118927.54524719334</v>
      </c>
      <c r="L30" s="11"/>
    </row>
    <row r="31" spans="1:12" x14ac:dyDescent="0.2">
      <c r="A31" s="11" t="s">
        <v>60</v>
      </c>
      <c r="B31" s="4" t="s">
        <v>72</v>
      </c>
      <c r="C31" s="10"/>
      <c r="D31" s="11">
        <v>1</v>
      </c>
      <c r="E31" s="6">
        <f t="shared" si="3"/>
        <v>59463.772623596669</v>
      </c>
      <c r="F31" s="5">
        <v>0</v>
      </c>
      <c r="G31" s="5">
        <v>0</v>
      </c>
      <c r="H31" s="5">
        <v>1</v>
      </c>
      <c r="I31" s="5">
        <v>1</v>
      </c>
      <c r="J31" s="12">
        <f t="shared" si="4"/>
        <v>59463.772623596669</v>
      </c>
      <c r="K31" s="12">
        <f t="shared" si="5"/>
        <v>59463.772623596669</v>
      </c>
      <c r="L31" s="11"/>
    </row>
    <row r="32" spans="1:12" x14ac:dyDescent="0.2">
      <c r="A32" s="8">
        <v>6</v>
      </c>
      <c r="B32" s="9" t="s">
        <v>30</v>
      </c>
      <c r="C32" s="10" t="s">
        <v>19</v>
      </c>
      <c r="D32" s="11">
        <v>1</v>
      </c>
      <c r="E32" s="12">
        <f t="shared" si="3"/>
        <v>59463.772623596669</v>
      </c>
      <c r="F32" s="11">
        <v>0</v>
      </c>
      <c r="G32" s="11">
        <v>0</v>
      </c>
      <c r="H32" s="11">
        <v>1</v>
      </c>
      <c r="I32" s="11">
        <v>1</v>
      </c>
      <c r="J32" s="12">
        <f>D32*E32+F32+G32</f>
        <v>59463.772623596669</v>
      </c>
      <c r="K32" s="12">
        <f t="shared" si="5"/>
        <v>59463.772623596669</v>
      </c>
      <c r="L32" s="11"/>
    </row>
    <row r="33" spans="1:12" ht="25.5" x14ac:dyDescent="0.2">
      <c r="A33" s="5"/>
      <c r="B33" s="4"/>
      <c r="C33" s="4" t="s">
        <v>20</v>
      </c>
      <c r="D33" s="5">
        <v>1</v>
      </c>
      <c r="E33" s="6">
        <f t="shared" si="3"/>
        <v>59463.772623596669</v>
      </c>
      <c r="F33" s="5">
        <v>0</v>
      </c>
      <c r="G33" s="6">
        <v>30000</v>
      </c>
      <c r="H33" s="5">
        <v>1</v>
      </c>
      <c r="I33" s="5">
        <v>1</v>
      </c>
      <c r="J33" s="6">
        <f t="shared" ref="J33:J34" si="6">D33*E33+F33+G33</f>
        <v>89463.772623596669</v>
      </c>
      <c r="K33" s="6">
        <f t="shared" si="5"/>
        <v>89463.772623596669</v>
      </c>
      <c r="L33" s="5" t="s">
        <v>47</v>
      </c>
    </row>
    <row r="34" spans="1:12" x14ac:dyDescent="0.2">
      <c r="A34" s="5"/>
      <c r="B34" s="4"/>
      <c r="C34" s="4" t="s">
        <v>21</v>
      </c>
      <c r="D34" s="5">
        <v>1</v>
      </c>
      <c r="E34" s="6">
        <f t="shared" si="3"/>
        <v>59463.772623596669</v>
      </c>
      <c r="F34" s="5">
        <v>0</v>
      </c>
      <c r="G34" s="5">
        <v>0</v>
      </c>
      <c r="H34" s="5">
        <v>1</v>
      </c>
      <c r="I34" s="5">
        <v>1</v>
      </c>
      <c r="J34" s="6">
        <f t="shared" si="6"/>
        <v>59463.772623596669</v>
      </c>
      <c r="K34" s="6">
        <f t="shared" si="5"/>
        <v>59463.772623596669</v>
      </c>
      <c r="L34" s="5"/>
    </row>
    <row r="35" spans="1:12" x14ac:dyDescent="0.2">
      <c r="A35" s="5"/>
      <c r="B35" s="20" t="s">
        <v>31</v>
      </c>
      <c r="C35" s="20"/>
      <c r="D35" s="5"/>
      <c r="E35" s="5"/>
      <c r="F35" s="5"/>
      <c r="G35" s="5"/>
      <c r="H35" s="5"/>
      <c r="I35" s="5"/>
      <c r="J35" s="13">
        <f>J8+J11+J12+J13+J19+J32+J33+J34</f>
        <v>2022304.4965786904</v>
      </c>
      <c r="K35" s="13">
        <f>K8+K11+K12+K13+K19+K32+K33+K34</f>
        <v>2022304.4965786904</v>
      </c>
      <c r="L35" s="5"/>
    </row>
    <row r="36" spans="1:12" x14ac:dyDescent="0.2">
      <c r="A36" s="24" t="s">
        <v>35</v>
      </c>
      <c r="B36" s="25"/>
      <c r="C36" s="25"/>
      <c r="D36" s="25"/>
      <c r="E36" s="25"/>
      <c r="F36" s="25"/>
      <c r="G36" s="25"/>
      <c r="H36" s="25"/>
      <c r="I36" s="25"/>
      <c r="J36" s="25"/>
      <c r="K36" s="25"/>
      <c r="L36" s="26"/>
    </row>
    <row r="37" spans="1:12" ht="51" x14ac:dyDescent="0.2">
      <c r="A37" s="2" t="s">
        <v>4</v>
      </c>
      <c r="B37" s="2" t="s">
        <v>5</v>
      </c>
      <c r="C37" s="2" t="s">
        <v>6</v>
      </c>
      <c r="D37" s="2" t="s">
        <v>7</v>
      </c>
      <c r="E37" s="2" t="s">
        <v>8</v>
      </c>
      <c r="F37" s="2" t="s">
        <v>9</v>
      </c>
      <c r="G37" s="2" t="s">
        <v>10</v>
      </c>
      <c r="H37" s="2" t="s">
        <v>11</v>
      </c>
      <c r="I37" s="2" t="s">
        <v>12</v>
      </c>
      <c r="J37" s="2" t="s">
        <v>13</v>
      </c>
      <c r="K37" s="2" t="s">
        <v>14</v>
      </c>
      <c r="L37" s="2" t="s">
        <v>15</v>
      </c>
    </row>
    <row r="38" spans="1:12" x14ac:dyDescent="0.2">
      <c r="A38" s="2">
        <v>1</v>
      </c>
      <c r="B38" s="3" t="s">
        <v>16</v>
      </c>
      <c r="C38" s="4"/>
      <c r="D38" s="5"/>
      <c r="E38" s="5"/>
      <c r="F38" s="5"/>
      <c r="G38" s="5"/>
      <c r="H38" s="5"/>
      <c r="I38" s="5"/>
      <c r="J38" s="6">
        <f>SUM(J39:J40)</f>
        <v>178391.31787079002</v>
      </c>
      <c r="K38" s="6">
        <f>SUM(K39:K40)</f>
        <v>178391.31787079002</v>
      </c>
      <c r="L38" s="5"/>
    </row>
    <row r="39" spans="1:12" ht="25.5" x14ac:dyDescent="0.2">
      <c r="A39" s="5" t="s">
        <v>17</v>
      </c>
      <c r="B39" s="4" t="s">
        <v>88</v>
      </c>
      <c r="C39" s="4" t="s">
        <v>37</v>
      </c>
      <c r="D39" s="5">
        <v>2</v>
      </c>
      <c r="E39" s="6">
        <f>(12847600000000000/(102300000*12*22*8))</f>
        <v>59463.772623596669</v>
      </c>
      <c r="F39" s="5">
        <v>0</v>
      </c>
      <c r="G39" s="5">
        <v>0</v>
      </c>
      <c r="H39" s="5">
        <v>1</v>
      </c>
      <c r="I39" s="5">
        <v>1</v>
      </c>
      <c r="J39" s="6">
        <f>D39*E39+F39+G39</f>
        <v>118927.54524719334</v>
      </c>
      <c r="K39" s="6">
        <f>J39*H39*I39</f>
        <v>118927.54524719334</v>
      </c>
      <c r="L39" s="5"/>
    </row>
    <row r="40" spans="1:12" ht="89.25" x14ac:dyDescent="0.2">
      <c r="A40" s="5" t="s">
        <v>39</v>
      </c>
      <c r="B40" s="4" t="s">
        <v>89</v>
      </c>
      <c r="C40" s="4"/>
      <c r="D40" s="5">
        <v>1</v>
      </c>
      <c r="E40" s="6">
        <f>(12847600000000000/(102300000*12*22*8))</f>
        <v>59463.772623596669</v>
      </c>
      <c r="F40" s="6">
        <v>0</v>
      </c>
      <c r="G40" s="5">
        <v>0</v>
      </c>
      <c r="H40" s="5">
        <v>1</v>
      </c>
      <c r="I40" s="5">
        <v>1</v>
      </c>
      <c r="J40" s="6">
        <f>D40*E40+F40+G40</f>
        <v>59463.772623596669</v>
      </c>
      <c r="K40" s="6">
        <f t="shared" ref="K40:K43" si="7">J40*H40*I40</f>
        <v>59463.772623596669</v>
      </c>
      <c r="L40" s="5"/>
    </row>
    <row r="41" spans="1:12" x14ac:dyDescent="0.2">
      <c r="A41" s="2">
        <v>2</v>
      </c>
      <c r="B41" s="3" t="s">
        <v>18</v>
      </c>
      <c r="C41" s="4" t="s">
        <v>19</v>
      </c>
      <c r="D41" s="5">
        <v>1</v>
      </c>
      <c r="E41" s="6">
        <f t="shared" ref="E41:E43" si="8">(12847600000000000/(102300000*12*22*8))</f>
        <v>59463.772623596669</v>
      </c>
      <c r="F41" s="5">
        <v>0</v>
      </c>
      <c r="G41" s="5">
        <v>0</v>
      </c>
      <c r="H41" s="5">
        <v>1</v>
      </c>
      <c r="I41" s="5">
        <v>1</v>
      </c>
      <c r="J41" s="6">
        <f>D41*E41+F41+G41</f>
        <v>59463.772623596669</v>
      </c>
      <c r="K41" s="6">
        <f t="shared" si="7"/>
        <v>59463.772623596669</v>
      </c>
      <c r="L41" s="5"/>
    </row>
    <row r="42" spans="1:12" ht="25.5" x14ac:dyDescent="0.2">
      <c r="A42" s="5"/>
      <c r="B42" s="4"/>
      <c r="C42" s="4" t="s">
        <v>20</v>
      </c>
      <c r="D42" s="5">
        <v>1</v>
      </c>
      <c r="E42" s="6">
        <f t="shared" si="8"/>
        <v>59463.772623596669</v>
      </c>
      <c r="F42" s="5">
        <v>0</v>
      </c>
      <c r="G42" s="6">
        <v>30000</v>
      </c>
      <c r="H42" s="5">
        <v>1</v>
      </c>
      <c r="I42" s="5">
        <v>1</v>
      </c>
      <c r="J42" s="6">
        <f t="shared" ref="J42:J43" si="9">D42*E42+F42+G42</f>
        <v>89463.772623596669</v>
      </c>
      <c r="K42" s="6">
        <f t="shared" si="7"/>
        <v>89463.772623596669</v>
      </c>
      <c r="L42" s="5" t="s">
        <v>47</v>
      </c>
    </row>
    <row r="43" spans="1:12" x14ac:dyDescent="0.2">
      <c r="A43" s="5"/>
      <c r="B43" s="4"/>
      <c r="C43" s="4" t="s">
        <v>21</v>
      </c>
      <c r="D43" s="5">
        <v>1</v>
      </c>
      <c r="E43" s="6">
        <f t="shared" si="8"/>
        <v>59463.772623596669</v>
      </c>
      <c r="F43" s="5">
        <v>0</v>
      </c>
      <c r="G43" s="5">
        <v>0</v>
      </c>
      <c r="H43" s="5">
        <v>1</v>
      </c>
      <c r="I43" s="5">
        <v>1</v>
      </c>
      <c r="J43" s="6">
        <f t="shared" si="9"/>
        <v>59463.772623596669</v>
      </c>
      <c r="K43" s="6">
        <f t="shared" si="7"/>
        <v>59463.772623596669</v>
      </c>
      <c r="L43" s="5"/>
    </row>
    <row r="44" spans="1:12" ht="25.5" x14ac:dyDescent="0.2">
      <c r="A44" s="2">
        <v>3</v>
      </c>
      <c r="B44" s="3" t="s">
        <v>22</v>
      </c>
      <c r="C44" s="4"/>
      <c r="D44" s="5"/>
      <c r="E44" s="5"/>
      <c r="F44" s="5"/>
      <c r="G44" s="5"/>
      <c r="H44" s="5"/>
      <c r="I44" s="5"/>
      <c r="J44" s="5"/>
      <c r="K44" s="5"/>
      <c r="L44" s="5"/>
    </row>
    <row r="45" spans="1:12" x14ac:dyDescent="0.2">
      <c r="A45" s="5" t="s">
        <v>23</v>
      </c>
      <c r="B45" s="4" t="s">
        <v>24</v>
      </c>
      <c r="C45" s="4"/>
      <c r="D45" s="5">
        <v>0</v>
      </c>
      <c r="E45" s="5">
        <v>0</v>
      </c>
      <c r="F45" s="5">
        <v>0</v>
      </c>
      <c r="G45" s="5">
        <v>0</v>
      </c>
      <c r="H45" s="5">
        <v>0</v>
      </c>
      <c r="I45" s="5">
        <v>0</v>
      </c>
      <c r="J45" s="5">
        <v>0</v>
      </c>
      <c r="K45" s="5">
        <v>0</v>
      </c>
      <c r="L45" s="5"/>
    </row>
    <row r="46" spans="1:12" x14ac:dyDescent="0.2">
      <c r="A46" s="5" t="s">
        <v>25</v>
      </c>
      <c r="B46" s="4" t="s">
        <v>26</v>
      </c>
      <c r="C46" s="4"/>
      <c r="D46" s="5">
        <v>0</v>
      </c>
      <c r="E46" s="5">
        <v>0</v>
      </c>
      <c r="F46" s="5">
        <v>0</v>
      </c>
      <c r="G46" s="5">
        <v>0</v>
      </c>
      <c r="H46" s="5">
        <v>0</v>
      </c>
      <c r="I46" s="5">
        <v>0</v>
      </c>
      <c r="J46" s="5">
        <v>0</v>
      </c>
      <c r="K46" s="5">
        <v>0</v>
      </c>
      <c r="L46" s="5"/>
    </row>
    <row r="47" spans="1:12" x14ac:dyDescent="0.2">
      <c r="A47" s="5" t="s">
        <v>27</v>
      </c>
      <c r="B47" s="4" t="s">
        <v>28</v>
      </c>
      <c r="C47" s="4"/>
      <c r="D47" s="5">
        <v>0</v>
      </c>
      <c r="E47" s="5">
        <v>0</v>
      </c>
      <c r="F47" s="5">
        <v>0</v>
      </c>
      <c r="G47" s="5">
        <v>0</v>
      </c>
      <c r="H47" s="5">
        <v>0</v>
      </c>
      <c r="I47" s="5">
        <v>0</v>
      </c>
      <c r="J47" s="5">
        <v>0</v>
      </c>
      <c r="K47" s="5">
        <v>0</v>
      </c>
      <c r="L47" s="5"/>
    </row>
    <row r="48" spans="1:12" ht="51" x14ac:dyDescent="0.2">
      <c r="A48" s="2">
        <v>4</v>
      </c>
      <c r="B48" s="3" t="s">
        <v>29</v>
      </c>
      <c r="C48" s="4"/>
      <c r="D48" s="5"/>
      <c r="E48" s="5"/>
      <c r="F48" s="5"/>
      <c r="G48" s="5"/>
      <c r="H48" s="5"/>
      <c r="I48" s="5"/>
      <c r="J48" s="5"/>
      <c r="K48" s="5"/>
      <c r="L48" s="5"/>
    </row>
    <row r="49" spans="1:15" ht="76.5" x14ac:dyDescent="0.2">
      <c r="A49" s="2">
        <v>5</v>
      </c>
      <c r="B49" s="7" t="s">
        <v>48</v>
      </c>
      <c r="C49" s="4"/>
      <c r="D49" s="5"/>
      <c r="E49" s="5"/>
      <c r="F49" s="5"/>
      <c r="G49" s="5"/>
      <c r="H49" s="5"/>
      <c r="I49" s="5"/>
      <c r="J49" s="6">
        <f>SUM(J50:J55)</f>
        <v>1189275.4524719333</v>
      </c>
      <c r="K49" s="6">
        <f>SUM(K50:K55)</f>
        <v>1189275.4524719333</v>
      </c>
      <c r="L49" s="5" t="s">
        <v>82</v>
      </c>
    </row>
    <row r="50" spans="1:15" ht="30" x14ac:dyDescent="0.25">
      <c r="A50" s="11" t="s">
        <v>49</v>
      </c>
      <c r="B50" s="4" t="s">
        <v>61</v>
      </c>
      <c r="C50" s="10"/>
      <c r="D50" s="11">
        <v>1</v>
      </c>
      <c r="E50" s="6">
        <f t="shared" ref="E50:E58" si="10">(12847600000000000/(102300000*12*22*8))</f>
        <v>59463.772623596669</v>
      </c>
      <c r="F50" s="5">
        <v>0</v>
      </c>
      <c r="G50" s="5">
        <v>0</v>
      </c>
      <c r="H50" s="5">
        <v>1</v>
      </c>
      <c r="I50" s="5">
        <v>1</v>
      </c>
      <c r="J50" s="12">
        <f t="shared" ref="J50:J55" si="11">D50*E50+F50+G50</f>
        <v>59463.772623596669</v>
      </c>
      <c r="K50" s="12">
        <f t="shared" ref="K50:K58" si="12">J50*H50*I50</f>
        <v>59463.772623596669</v>
      </c>
      <c r="L50" s="11"/>
      <c r="N50" s="15" t="s">
        <v>76</v>
      </c>
      <c r="O50" s="14">
        <f>K35</f>
        <v>2022304.4965786904</v>
      </c>
    </row>
    <row r="51" spans="1:15" ht="30" x14ac:dyDescent="0.25">
      <c r="A51" s="11" t="s">
        <v>50</v>
      </c>
      <c r="B51" s="4" t="s">
        <v>62</v>
      </c>
      <c r="C51" s="10"/>
      <c r="D51" s="11">
        <v>1</v>
      </c>
      <c r="E51" s="6">
        <f t="shared" si="10"/>
        <v>59463.772623596669</v>
      </c>
      <c r="F51" s="5">
        <v>0</v>
      </c>
      <c r="G51" s="5">
        <v>0</v>
      </c>
      <c r="H51" s="5">
        <v>1</v>
      </c>
      <c r="I51" s="5">
        <v>1</v>
      </c>
      <c r="J51" s="12">
        <f t="shared" si="11"/>
        <v>59463.772623596669</v>
      </c>
      <c r="K51" s="12">
        <f t="shared" si="12"/>
        <v>59463.772623596669</v>
      </c>
      <c r="L51" s="11"/>
      <c r="N51" s="15" t="s">
        <v>77</v>
      </c>
      <c r="O51" s="16">
        <f>K59</f>
        <v>1784449.4060843035</v>
      </c>
    </row>
    <row r="52" spans="1:15" x14ac:dyDescent="0.2">
      <c r="A52" s="11" t="s">
        <v>51</v>
      </c>
      <c r="B52" s="4" t="s">
        <v>63</v>
      </c>
      <c r="C52" s="10"/>
      <c r="D52" s="11">
        <f>1.25*8</f>
        <v>10</v>
      </c>
      <c r="E52" s="6">
        <f t="shared" si="10"/>
        <v>59463.772623596669</v>
      </c>
      <c r="F52" s="5">
        <v>0</v>
      </c>
      <c r="G52" s="5">
        <v>0</v>
      </c>
      <c r="H52" s="5">
        <v>1</v>
      </c>
      <c r="I52" s="5">
        <v>1</v>
      </c>
      <c r="J52" s="12">
        <f t="shared" si="11"/>
        <v>594637.72623596666</v>
      </c>
      <c r="K52" s="12">
        <f t="shared" si="12"/>
        <v>594637.72623596666</v>
      </c>
      <c r="L52" s="11"/>
    </row>
    <row r="53" spans="1:15" x14ac:dyDescent="0.2">
      <c r="A53" s="11" t="s">
        <v>52</v>
      </c>
      <c r="B53" s="4" t="s">
        <v>64</v>
      </c>
      <c r="C53" s="10"/>
      <c r="D53" s="11">
        <v>3</v>
      </c>
      <c r="E53" s="6">
        <f t="shared" si="10"/>
        <v>59463.772623596669</v>
      </c>
      <c r="F53" s="5">
        <v>0</v>
      </c>
      <c r="G53" s="5">
        <v>0</v>
      </c>
      <c r="H53" s="5">
        <v>1</v>
      </c>
      <c r="I53" s="5">
        <v>1</v>
      </c>
      <c r="J53" s="12">
        <f t="shared" si="11"/>
        <v>178391.31787079002</v>
      </c>
      <c r="K53" s="12">
        <f t="shared" si="12"/>
        <v>178391.31787079002</v>
      </c>
      <c r="L53" s="11"/>
    </row>
    <row r="54" spans="1:15" x14ac:dyDescent="0.2">
      <c r="A54" s="11" t="s">
        <v>53</v>
      </c>
      <c r="B54" s="4" t="s">
        <v>65</v>
      </c>
      <c r="C54" s="10"/>
      <c r="D54" s="11">
        <v>3</v>
      </c>
      <c r="E54" s="6">
        <f t="shared" si="10"/>
        <v>59463.772623596669</v>
      </c>
      <c r="F54" s="5">
        <v>0</v>
      </c>
      <c r="G54" s="5">
        <v>0</v>
      </c>
      <c r="H54" s="5">
        <v>1</v>
      </c>
      <c r="I54" s="5">
        <v>1</v>
      </c>
      <c r="J54" s="12">
        <f t="shared" si="11"/>
        <v>178391.31787079002</v>
      </c>
      <c r="K54" s="12">
        <f t="shared" si="12"/>
        <v>178391.31787079002</v>
      </c>
      <c r="L54" s="11"/>
    </row>
    <row r="55" spans="1:15" x14ac:dyDescent="0.2">
      <c r="A55" s="11" t="s">
        <v>54</v>
      </c>
      <c r="B55" s="4" t="s">
        <v>74</v>
      </c>
      <c r="C55" s="10"/>
      <c r="D55" s="11">
        <f>0.25*8</f>
        <v>2</v>
      </c>
      <c r="E55" s="6">
        <f t="shared" si="10"/>
        <v>59463.772623596669</v>
      </c>
      <c r="F55" s="5">
        <v>0</v>
      </c>
      <c r="G55" s="5">
        <v>0</v>
      </c>
      <c r="H55" s="5">
        <v>1</v>
      </c>
      <c r="I55" s="5">
        <v>1</v>
      </c>
      <c r="J55" s="12">
        <f t="shared" si="11"/>
        <v>118927.54524719334</v>
      </c>
      <c r="K55" s="12">
        <f t="shared" si="12"/>
        <v>118927.54524719334</v>
      </c>
      <c r="L55" s="11"/>
    </row>
    <row r="56" spans="1:15" x14ac:dyDescent="0.2">
      <c r="A56" s="8">
        <v>6</v>
      </c>
      <c r="B56" s="9" t="s">
        <v>30</v>
      </c>
      <c r="C56" s="10" t="s">
        <v>19</v>
      </c>
      <c r="D56" s="11">
        <v>1</v>
      </c>
      <c r="E56" s="12">
        <f t="shared" si="10"/>
        <v>59463.772623596669</v>
      </c>
      <c r="F56" s="11">
        <v>0</v>
      </c>
      <c r="G56" s="11">
        <v>0</v>
      </c>
      <c r="H56" s="11">
        <v>1</v>
      </c>
      <c r="I56" s="11">
        <v>1</v>
      </c>
      <c r="J56" s="12">
        <f>D56*E56+F56+G56</f>
        <v>59463.772623596669</v>
      </c>
      <c r="K56" s="12">
        <f t="shared" si="12"/>
        <v>59463.772623596669</v>
      </c>
      <c r="L56" s="11"/>
    </row>
    <row r="57" spans="1:15" ht="25.5" x14ac:dyDescent="0.2">
      <c r="A57" s="5"/>
      <c r="B57" s="4"/>
      <c r="C57" s="4" t="s">
        <v>20</v>
      </c>
      <c r="D57" s="5">
        <v>1</v>
      </c>
      <c r="E57" s="6">
        <f t="shared" si="10"/>
        <v>59463.772623596669</v>
      </c>
      <c r="F57" s="5">
        <v>0</v>
      </c>
      <c r="G57" s="6">
        <v>30000</v>
      </c>
      <c r="H57" s="5">
        <v>1</v>
      </c>
      <c r="I57" s="5">
        <v>1</v>
      </c>
      <c r="J57" s="6">
        <f t="shared" ref="J57:J58" si="13">D57*E57+F57+G57</f>
        <v>89463.772623596669</v>
      </c>
      <c r="K57" s="6">
        <f t="shared" si="12"/>
        <v>89463.772623596669</v>
      </c>
      <c r="L57" s="5" t="s">
        <v>47</v>
      </c>
    </row>
    <row r="58" spans="1:15" x14ac:dyDescent="0.2">
      <c r="A58" s="5"/>
      <c r="B58" s="4"/>
      <c r="C58" s="4" t="s">
        <v>21</v>
      </c>
      <c r="D58" s="5">
        <v>1</v>
      </c>
      <c r="E58" s="6">
        <f t="shared" si="10"/>
        <v>59463.772623596669</v>
      </c>
      <c r="F58" s="5">
        <v>0</v>
      </c>
      <c r="G58" s="5">
        <v>0</v>
      </c>
      <c r="H58" s="5">
        <v>1</v>
      </c>
      <c r="I58" s="5">
        <v>1</v>
      </c>
      <c r="J58" s="6">
        <f t="shared" si="13"/>
        <v>59463.772623596669</v>
      </c>
      <c r="K58" s="6">
        <f t="shared" si="12"/>
        <v>59463.772623596669</v>
      </c>
      <c r="L58" s="5"/>
    </row>
    <row r="59" spans="1:15" x14ac:dyDescent="0.2">
      <c r="A59" s="5"/>
      <c r="B59" s="20" t="s">
        <v>31</v>
      </c>
      <c r="C59" s="20"/>
      <c r="D59" s="5"/>
      <c r="E59" s="5"/>
      <c r="F59" s="5"/>
      <c r="G59" s="5"/>
      <c r="H59" s="5"/>
      <c r="I59" s="5"/>
      <c r="J59" s="13">
        <f>J38+J41+J42+J43+J49+J56+J57+J58</f>
        <v>1784449.4060843035</v>
      </c>
      <c r="K59" s="13">
        <f>K38+K41+K42+K43+K49+K56+K57+K58</f>
        <v>1784449.4060843035</v>
      </c>
      <c r="L59" s="5"/>
    </row>
    <row r="60" spans="1:15" x14ac:dyDescent="0.2">
      <c r="A60" s="1" t="s">
        <v>32</v>
      </c>
    </row>
  </sheetData>
  <mergeCells count="9">
    <mergeCell ref="B35:C35"/>
    <mergeCell ref="A36:L36"/>
    <mergeCell ref="B59:C59"/>
    <mergeCell ref="A1:C1"/>
    <mergeCell ref="A2:C2"/>
    <mergeCell ref="H2:J2"/>
    <mergeCell ref="A4:L4"/>
    <mergeCell ref="A5:L5"/>
    <mergeCell ref="A6:L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cấp</vt:lpstr>
      <vt:lpstr>cấp lại-1</vt:lpstr>
      <vt:lpstr>cấp lại-2</vt:lpstr>
      <vt:lpstr>gia hạn</vt:lpstr>
      <vt:lpstr>thu hồi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dc:creator>
  <cp:lastModifiedBy>OS</cp:lastModifiedBy>
  <dcterms:created xsi:type="dcterms:W3CDTF">2026-04-01T03:32:51Z</dcterms:created>
  <dcterms:modified xsi:type="dcterms:W3CDTF">2026-04-24T04:37:19Z</dcterms:modified>
</cp:coreProperties>
</file>